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USES\návrh Loučky, březová,\"/>
    </mc:Choice>
  </mc:AlternateContent>
  <xr:revisionPtr revIDLastSave="0" documentId="13_ncr:1_{971D98A8-4F4E-42FA-955D-95E4860BB3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zpočet 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1" i="2" l="1"/>
  <c r="H113" i="2"/>
  <c r="H114" i="2" l="1"/>
  <c r="G99" i="2"/>
  <c r="H109" i="2" l="1"/>
  <c r="E119" i="2" l="1"/>
  <c r="E112" i="2"/>
  <c r="G36" i="2" l="1"/>
  <c r="G33" i="2"/>
  <c r="G31" i="2"/>
  <c r="G32" i="2" s="1"/>
  <c r="G30" i="2"/>
  <c r="G28" i="2"/>
  <c r="G29" i="2" s="1"/>
  <c r="G27" i="2"/>
  <c r="G24" i="2"/>
  <c r="G23" i="2"/>
  <c r="G22" i="2"/>
  <c r="G19" i="2"/>
  <c r="G18" i="2"/>
  <c r="G17" i="2"/>
  <c r="G16" i="2"/>
  <c r="G15" i="2"/>
  <c r="G12" i="2"/>
  <c r="G11" i="2"/>
  <c r="G10" i="2"/>
  <c r="G9" i="2"/>
  <c r="G8" i="2"/>
  <c r="G7" i="2"/>
  <c r="G34" i="2" l="1"/>
  <c r="G25" i="2"/>
  <c r="G13" i="2"/>
  <c r="G20" i="2"/>
  <c r="G37" i="2" l="1"/>
  <c r="E5" i="2" s="1"/>
  <c r="G45" i="2" l="1"/>
  <c r="G44" i="2"/>
  <c r="G63" i="2"/>
  <c r="G59" i="2"/>
  <c r="G60" i="2" s="1"/>
  <c r="G57" i="2"/>
  <c r="G58" i="2" s="1"/>
  <c r="G56" i="2"/>
  <c r="G55" i="2"/>
  <c r="G52" i="2"/>
  <c r="G51" i="2"/>
  <c r="G50" i="2"/>
  <c r="G47" i="2"/>
  <c r="G46" i="2"/>
  <c r="G43" i="2"/>
  <c r="G42" i="2"/>
  <c r="G41" i="2"/>
  <c r="G40" i="2"/>
  <c r="G53" i="2" l="1"/>
  <c r="G48" i="2"/>
  <c r="G61" i="2"/>
  <c r="G64" i="2" l="1"/>
  <c r="E38" i="2" s="1"/>
  <c r="G38" i="2" s="1"/>
  <c r="G95" i="2"/>
  <c r="G96" i="2" s="1"/>
  <c r="G94" i="2"/>
  <c r="G93" i="2"/>
  <c r="G92" i="2"/>
  <c r="G91" i="2"/>
  <c r="G90" i="2"/>
  <c r="G89" i="2"/>
  <c r="G88" i="2"/>
  <c r="G86" i="2"/>
  <c r="G87" i="2" s="1"/>
  <c r="G85" i="2"/>
  <c r="G84" i="2"/>
  <c r="G81" i="2"/>
  <c r="G80" i="2"/>
  <c r="G79" i="2"/>
  <c r="G76" i="2"/>
  <c r="G75" i="2"/>
  <c r="G74" i="2"/>
  <c r="G73" i="2"/>
  <c r="G72" i="2"/>
  <c r="G71" i="2"/>
  <c r="G70" i="2"/>
  <c r="G69" i="2"/>
  <c r="G68" i="2"/>
  <c r="G67" i="2"/>
  <c r="H119" i="2"/>
  <c r="G5" i="2"/>
  <c r="G97" i="2" l="1"/>
  <c r="G77" i="2"/>
  <c r="G82" i="2"/>
  <c r="H112" i="2"/>
  <c r="H126" i="2" s="1"/>
  <c r="G100" i="2" l="1"/>
  <c r="E65" i="2" s="1"/>
  <c r="G65" i="2" s="1"/>
  <c r="H132" i="2" l="1"/>
  <c r="H133" i="2" s="1"/>
</calcChain>
</file>

<file path=xl/sharedStrings.xml><?xml version="1.0" encoding="utf-8"?>
<sst xmlns="http://schemas.openxmlformats.org/spreadsheetml/2006/main" count="394" uniqueCount="220">
  <si>
    <t>Cena celkem Kč</t>
  </si>
  <si>
    <t xml:space="preserve"> ok =obvod kmene</t>
  </si>
  <si>
    <t>špičák = jeden výhon bez zapěstované koruny</t>
  </si>
  <si>
    <t>alejový strom = koruna nasazená min. 220 cm</t>
  </si>
  <si>
    <t>Kč/ks/sezona</t>
  </si>
  <si>
    <t>Počet</t>
  </si>
  <si>
    <t>Sezón</t>
  </si>
  <si>
    <t>Řez ovocných dřevin výchovný 1-5 rok po výsadbě*</t>
  </si>
  <si>
    <t>Pěstební opatření + následná péče o dřeviny *</t>
  </si>
  <si>
    <t>počet ks-j</t>
  </si>
  <si>
    <t>Ošetření vysazených neovocných stromů</t>
  </si>
  <si>
    <t>Ošetření vysázených keřů soliterní  ks</t>
  </si>
  <si>
    <t>Následná péče o dřeviny celkem</t>
  </si>
  <si>
    <t>Kč/ks</t>
  </si>
  <si>
    <t>ks</t>
  </si>
  <si>
    <t>Celkem</t>
  </si>
  <si>
    <t>DPH 21%</t>
  </si>
  <si>
    <t>M.j.</t>
  </si>
  <si>
    <t>Počet m.j.</t>
  </si>
  <si>
    <t>Cena celkem</t>
  </si>
  <si>
    <t>183 10-1221</t>
  </si>
  <si>
    <r>
      <t>Hloubení jámy v rovině 0,4- 1,0m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 xml:space="preserve"> s</t>
    </r>
    <r>
      <rPr>
        <sz val="9"/>
        <rFont val="Calibri"/>
        <family val="2"/>
        <charset val="238"/>
      </rPr>
      <t xml:space="preserve"> výměnou půdy z 50%</t>
    </r>
  </si>
  <si>
    <t>184 10-2114</t>
  </si>
  <si>
    <t>Výsadba stromu s balem (400-500 mm průměr balu)</t>
  </si>
  <si>
    <t>185 80-2114</t>
  </si>
  <si>
    <t>Hnojení umělým hnojivem s rozdělením jednotlivě k rostlinám (40g)</t>
  </si>
  <si>
    <t>t/ks</t>
  </si>
  <si>
    <t>184 21-5133</t>
  </si>
  <si>
    <t>Ukotvení dřeviny třemi kůly, délky 2-3m,  průměr do 10 cm s příčkami a úvazkem</t>
  </si>
  <si>
    <t>184 21-5412</t>
  </si>
  <si>
    <t>Zhotovení závlahové mísy vel. přes 0,5 do 1m</t>
  </si>
  <si>
    <t>184 50-1121</t>
  </si>
  <si>
    <t>Zhotovení obalu kmene a spodních částí větví stromu z juty v jedné vrstvě v rovině nebo svahu 1:5</t>
  </si>
  <si>
    <t>184 50-1141</t>
  </si>
  <si>
    <t>Zhotovení obalu kmene z rákosové rohože v rovině nebo svahu 1:5</t>
  </si>
  <si>
    <t>R</t>
  </si>
  <si>
    <t xml:space="preserve">Zřízení závlahové sondy  z perforované hadice </t>
  </si>
  <si>
    <t>185 80-4311</t>
  </si>
  <si>
    <t>Zálivka rostlin – 5x 100 l/ks</t>
  </si>
  <si>
    <r>
      <t>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>/ks</t>
    </r>
  </si>
  <si>
    <t>185 85-1121</t>
  </si>
  <si>
    <t>Dovoz vody -5x 100 l/ks</t>
  </si>
  <si>
    <t>Celkem založení</t>
  </si>
  <si>
    <t>184 91-1431</t>
  </si>
  <si>
    <t>Mulčování výsadby při tl. mulče 100-150 mm (drcená kůra)</t>
  </si>
  <si>
    <r>
      <t>1m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>/ks</t>
    </r>
  </si>
  <si>
    <t>184 80-2613</t>
  </si>
  <si>
    <t>Chemické odpl.po založení - herbicid s glyfosátem 5 l/ha ( hnízdově v ohniskách výskytu vytr. plevelů - do 15% plochy) -  min. 2x</t>
  </si>
  <si>
    <t>185 80-3511</t>
  </si>
  <si>
    <t>Odstranění přerostlého drnu</t>
  </si>
  <si>
    <t>3bm/ks</t>
  </si>
  <si>
    <t>Celkem dokončovací péče</t>
  </si>
  <si>
    <t>Cena / m.j.</t>
  </si>
  <si>
    <r>
      <t>l/m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</si>
  <si>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tabl.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</si>
  <si>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</si>
  <si>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bm</t>
  </si>
  <si>
    <r>
      <t>Chemický postřik herbicid s glyfosatem 0,0005 l/m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</si>
  <si>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 xml:space="preserve">Umělé hnojivo - tablety,  40g/ks </t>
  </si>
  <si>
    <t>Zahradnický substrát</t>
  </si>
  <si>
    <t>Kůly na ukotvení stromů, kůl frézovaný s fazetou a špicí, pr. 7cm, délka 250 cm, 3ks/1strom</t>
  </si>
  <si>
    <t>Příčka z půlené frézované kulatiny pr. 9cm, délka 60cm, 3ks/1strom</t>
  </si>
  <si>
    <t>Úvazek bavlněný, šíře 3cm, 1,5m/1ks</t>
  </si>
  <si>
    <t>Juta na obalení kmene JT612 cca 4m/1strom</t>
  </si>
  <si>
    <t xml:space="preserve">Rákosová rohož š. 1,75-2,00 m vč. drátku </t>
  </si>
  <si>
    <t xml:space="preserve">Perforovaná závlahová hadice </t>
  </si>
  <si>
    <t xml:space="preserve">Víčko na hadici </t>
  </si>
  <si>
    <t>Drcená kůra na mulčování</t>
  </si>
  <si>
    <t>Specifikace pomocného materiálu</t>
  </si>
  <si>
    <t>Clekem pomocný materiál</t>
  </si>
  <si>
    <t>Specifikace rostlinného materiálu</t>
  </si>
  <si>
    <t>Příprava a výsadba</t>
  </si>
  <si>
    <t>Dokončovací péče v roce výsadby</t>
  </si>
  <si>
    <t>Výsadba listnatého stromu soliterního ok 14-16 za 1 ks celkem</t>
  </si>
  <si>
    <t>+ 40% přirážka na pořizovací náklady</t>
  </si>
  <si>
    <t>+ 30% přirážka na pořizovací náklady</t>
  </si>
  <si>
    <t>Ovoný špičák</t>
  </si>
  <si>
    <t>184 10-2112</t>
  </si>
  <si>
    <t>Výsadba stromu s balem (do 300 mm průměr balu)</t>
  </si>
  <si>
    <t>Zálivka rostlin – 5x 30 l/ks</t>
  </si>
  <si>
    <t>Dovoz vody -5x 30 l/ks</t>
  </si>
  <si>
    <t>Řez stromu při výsadbě</t>
  </si>
  <si>
    <t>Ukotvení dřeviny jedním kůlem, délky 1,5 m,  průměr do 6 cm s úvazkem</t>
  </si>
  <si>
    <t>184 81-3121</t>
  </si>
  <si>
    <t>Ochrana stromů proti okusu chráničem z plastu</t>
  </si>
  <si>
    <t>Mulčování výsadby při tl. mulče 100mm (drcená kůra)</t>
  </si>
  <si>
    <r>
      <t>Hloubení jámy v rovině do 0,2 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 xml:space="preserve"> s</t>
    </r>
    <r>
      <rPr>
        <sz val="9"/>
        <rFont val="Calibri"/>
        <family val="2"/>
        <charset val="238"/>
      </rPr>
      <t xml:space="preserve"> výměnou půdy z 50%</t>
    </r>
  </si>
  <si>
    <t>Výsadba ovocný špičák za 1 ks celkem</t>
  </si>
  <si>
    <t>184 80-2111</t>
  </si>
  <si>
    <t>Chemické odplevelení před založením, postřikem s glyfosátem na široko (cca 5l / ha)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</si>
  <si>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</si>
  <si>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183 40-2121</t>
  </si>
  <si>
    <r>
      <t>Rozrušení půdy do 150 mm (100% plochy) souvislé plochy do 500 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v rovině nebo svahu do 1:5</t>
    </r>
  </si>
  <si>
    <t>181 11-1111</t>
  </si>
  <si>
    <r>
      <t>Plošná úprava terénu, s urovnáním povrchu, bez doplnění ornice, při nerovnostech 50-100 mm, plocha do 500 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</si>
  <si>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183 20-5112</t>
  </si>
  <si>
    <t>Založení záhonu pro výsadbu rostlin v zemině tř. 3</t>
  </si>
  <si>
    <t>185 80-4214</t>
  </si>
  <si>
    <t>Vypletí dřevin v rovině nebo svahu do 1:5 s naložením odpadu (10% plochy)</t>
  </si>
  <si>
    <t>184 91-1311</t>
  </si>
  <si>
    <t>Položení mulčovací textilie v rovině nebo svahu 1:5</t>
  </si>
  <si>
    <t>Celkem příprava stanoviště</t>
  </si>
  <si>
    <r>
      <t>Kč/m</t>
    </r>
    <r>
      <rPr>
        <b/>
        <vertAlign val="superscript"/>
        <sz val="9"/>
        <rFont val="Calibri"/>
        <family val="2"/>
        <charset val="238"/>
        <scheme val="minor"/>
      </rPr>
      <t>2</t>
    </r>
  </si>
  <si>
    <t>183 10-1213</t>
  </si>
  <si>
    <r>
      <t>Hloubení jamek s výměnou půdy z 50% v rovině, o objemu 0,02 - 0,05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</si>
  <si>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Zálivka rostlin – 5x 10 l/ks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</si>
  <si>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/ks</t>
    </r>
  </si>
  <si>
    <t>Dovoz vody -5x 10 l/ks</t>
  </si>
  <si>
    <t>Hnojení umělým hnojivem s rozdělením jednotlivě k rostlinám (20g)</t>
  </si>
  <si>
    <t>Chemické odpl. po založení - herbicid s glyfosátem 5 l/ha ( hnízdově v ohniskách výskytu vytr. plevelů - do 15% plochy) -  min. 2x</t>
  </si>
  <si>
    <r>
      <t>1m</t>
    </r>
    <r>
      <rPr>
        <vertAlign val="superscript"/>
        <sz val="9"/>
        <color indexed="8"/>
        <rFont val="Calibri"/>
        <family val="2"/>
        <charset val="238"/>
      </rPr>
      <t>2</t>
    </r>
  </si>
  <si>
    <t>m</t>
  </si>
  <si>
    <r>
      <t>Kč/m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</si>
  <si>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t>tabl./m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</si>
  <si>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Keř/trvalka</t>
  </si>
  <si>
    <t>Specifikace  pomocného materiálu</t>
  </si>
  <si>
    <t>Umělé rozpustné hnojivo tablety,  20g/ks</t>
  </si>
  <si>
    <t>Založení</t>
  </si>
  <si>
    <t>Celkem dokončovací péče v roce výsadby</t>
  </si>
  <si>
    <t>Specifikace  pomocného materiálu cekem</t>
  </si>
  <si>
    <t>Popis rostlinného materiálu</t>
  </si>
  <si>
    <t>Mulčovací  textilie 45g/m2, šíře 1,6m</t>
  </si>
  <si>
    <r>
      <t>Kč/m</t>
    </r>
    <r>
      <rPr>
        <b/>
        <vertAlign val="superscript"/>
        <sz val="9"/>
        <color theme="1"/>
        <rFont val="Calibri"/>
        <family val="2"/>
        <charset val="238"/>
        <scheme val="minor"/>
      </rPr>
      <t>2</t>
    </r>
  </si>
  <si>
    <t>Keř listnatý- kontejnerovaný, vel. 20 - 40 cm za 1 ks celkem</t>
  </si>
  <si>
    <t>Výsadba keře s balem se zalitím (včetně urovnání povrchu půdy) bal 200 - 300 mm</t>
  </si>
  <si>
    <t>1.1</t>
  </si>
  <si>
    <t>1.2</t>
  </si>
  <si>
    <t>1.3</t>
  </si>
  <si>
    <t>1.4</t>
  </si>
  <si>
    <t>1.5</t>
  </si>
  <si>
    <t>1.6</t>
  </si>
  <si>
    <t>1.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</si>
  <si>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</si>
  <si>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</si>
  <si>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</si>
  <si>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</si>
  <si>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</si>
  <si>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</si>
  <si>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</si>
  <si>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</si>
  <si>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</si>
  <si>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</si>
  <si>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</si>
  <si>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</si>
  <si>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</si>
  <si>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</si>
  <si>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</t>
  </si>
  <si>
    <t>4.</t>
  </si>
  <si>
    <t>5.</t>
  </si>
  <si>
    <t>6.</t>
  </si>
  <si>
    <t>16.14</t>
  </si>
  <si>
    <t>17.25</t>
  </si>
  <si>
    <t>Vysvětlivky:</t>
  </si>
  <si>
    <t>Zálivka rostlin – 20x 25 l/ks</t>
  </si>
  <si>
    <t>Práce pomocné - výchovný řez, kontrola, doplnění nebo odstranění kotvících a ochranných prvků, hnojení, kypření výsadbové mísy, vyžínání porostu, odplevelování, ochrana proti chorobám, doplnění mulče</t>
  </si>
  <si>
    <t>m3/ks</t>
  </si>
  <si>
    <t>Kč/j</t>
  </si>
  <si>
    <t>Práce pomocné - výchovný řez, kontrola, hnojení, kypření výsadbové mísy, vyžínání porostu, odplevelování, ochrana proti chorobám, doplnění mulče</t>
  </si>
  <si>
    <t>Zálivka rostlin – 10x 20 l/ks</t>
  </si>
  <si>
    <t>Zálivka rostlin – 10x 15 l/ks</t>
  </si>
  <si>
    <t>Individuální výsadba dřevin</t>
  </si>
  <si>
    <t>Řez ovocných dřevin*</t>
  </si>
  <si>
    <t>Strom solitérní /10-12/</t>
  </si>
  <si>
    <t>pletivo</t>
  </si>
  <si>
    <t>oplocenka 4 kůly provazníky nahoře i dole proti okusu zvěře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</si>
  <si>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</si>
  <si>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</si>
  <si>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</si>
  <si>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</si>
  <si>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</si>
  <si>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</si>
  <si>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</si>
  <si>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</si>
  <si>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</si>
  <si>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</si>
  <si>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</si>
  <si>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</si>
  <si>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</si>
  <si>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3.16</t>
  </si>
  <si>
    <t>3.15</t>
  </si>
  <si>
    <t>6.1</t>
  </si>
  <si>
    <t>6.2</t>
  </si>
  <si>
    <t>6.3</t>
  </si>
  <si>
    <t>6.4</t>
  </si>
  <si>
    <t>6.5</t>
  </si>
  <si>
    <t>6.6</t>
  </si>
  <si>
    <t>6.7</t>
  </si>
  <si>
    <t>6.8</t>
  </si>
  <si>
    <t>6.10</t>
  </si>
  <si>
    <t>6.11</t>
  </si>
  <si>
    <t>6.12</t>
  </si>
  <si>
    <t>4.1</t>
  </si>
  <si>
    <t>4.3</t>
  </si>
  <si>
    <t>4.2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</si>
  <si>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</si>
  <si>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</si>
  <si>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</si>
  <si>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</si>
  <si>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</si>
  <si>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</si>
  <si>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</si>
  <si>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</si>
  <si>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</si>
  <si>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</si>
  <si>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</si>
  <si>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</si>
  <si>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</si>
  <si>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</si>
  <si>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</si>
  <si>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</si>
  <si>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</si>
  <si>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</si>
  <si>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</si>
  <si>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</si>
  <si>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</si>
  <si>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</si>
  <si>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Položkový rozpočet Projekt Loučky- výsadba dřevin</t>
  </si>
  <si>
    <r>
      <rPr>
        <b/>
        <u/>
        <sz val="11"/>
        <color theme="1"/>
        <rFont val="Calibri"/>
        <family val="2"/>
        <charset val="238"/>
        <scheme val="minor"/>
      </rPr>
      <t>Keř listnatý- kontejnerovaný, vel. 20 - 40 cm</t>
    </r>
    <r>
      <rPr>
        <b/>
        <sz val="11"/>
        <color theme="1"/>
        <rFont val="Calibri"/>
        <family val="2"/>
        <charset val="238"/>
        <scheme val="minor"/>
      </rPr>
      <t xml:space="preserve">
bez černý 1 ks, růže šípková 3 ks, maliník obecný 4 ks, vrba rozmarýnolistá 6 ks,  meruzalka alpská 3 ks, </t>
    </r>
  </si>
  <si>
    <t xml:space="preserve">Ovocný špičák - Jabloň Vilémovo 5 ks,Třešeň  Karešova 2 ks, </t>
  </si>
  <si>
    <t>Listnatý strom ok 10 -12 cm (alejový strom); s balem - vrba pětimužná 3 ks, jeřáb obecný Moravský sladkoplodý 3 ks, lípa srdčitá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</si>
</sst>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6">
    <xf numFmtId="0" fontId="0" fillId="0" borderId="0" xfId="0"/>
    <xf numFmtId="0" fontId="3" fillId="0" borderId="0" xfId="0" applyFont="1"/>
    <xf numFmtId="0" fontId="0" fillId="0" borderId="0" xfId="0" applyFill="1"/>
    <xf numFmtId="0" fontId="4" fillId="4" borderId="0" xfId="0" applyFont="1" applyFill="1" applyBorder="1" applyAlignment="1">
      <alignment wrapText="1" shrinkToFit="1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4" fontId="4" fillId="0" borderId="0" xfId="0" applyNumberFormat="1" applyFont="1" applyBorder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right"/>
    </xf>
    <xf numFmtId="0" fontId="3" fillId="0" borderId="15" xfId="0" applyFont="1" applyBorder="1"/>
    <xf numFmtId="4" fontId="4" fillId="0" borderId="16" xfId="0" applyNumberFormat="1" applyFont="1" applyBorder="1"/>
    <xf numFmtId="0" fontId="6" fillId="5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2" fillId="2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/>
    <xf numFmtId="0" fontId="10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3" xfId="1" applyFont="1" applyBorder="1" applyAlignment="1">
      <alignment wrapText="1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wrapText="1"/>
    </xf>
    <xf numFmtId="0" fontId="11" fillId="0" borderId="1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24" xfId="0" applyFont="1" applyBorder="1" applyAlignment="1">
      <alignment horizontal="left"/>
    </xf>
    <xf numFmtId="0" fontId="11" fillId="0" borderId="2" xfId="0" applyFont="1" applyBorder="1"/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3" xfId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164" fontId="15" fillId="0" borderId="2" xfId="1" applyNumberFormat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11" fillId="0" borderId="8" xfId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1" fillId="0" borderId="19" xfId="1" applyFont="1" applyBorder="1"/>
    <xf numFmtId="0" fontId="10" fillId="0" borderId="9" xfId="1" applyFont="1" applyBorder="1" applyAlignment="1">
      <alignment horizontal="center"/>
    </xf>
    <xf numFmtId="4" fontId="11" fillId="0" borderId="30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/>
    </xf>
    <xf numFmtId="4" fontId="10" fillId="0" borderId="20" xfId="1" applyNumberFormat="1" applyFont="1" applyBorder="1" applyAlignment="1">
      <alignment horizontal="right" vertical="center"/>
    </xf>
    <xf numFmtId="4" fontId="10" fillId="0" borderId="9" xfId="1" applyNumberFormat="1" applyFont="1" applyBorder="1" applyAlignment="1">
      <alignment horizontal="right" vertical="center"/>
    </xf>
    <xf numFmtId="2" fontId="11" fillId="0" borderId="9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 vertical="center"/>
    </xf>
    <xf numFmtId="2" fontId="10" fillId="0" borderId="9" xfId="0" applyNumberFormat="1" applyFont="1" applyFill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0" fontId="11" fillId="0" borderId="31" xfId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left"/>
    </xf>
    <xf numFmtId="0" fontId="11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vertical="center" wrapText="1"/>
    </xf>
    <xf numFmtId="164" fontId="15" fillId="0" borderId="2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5" fillId="0" borderId="8" xfId="1" applyFont="1" applyBorder="1" applyAlignment="1">
      <alignment wrapText="1"/>
    </xf>
    <xf numFmtId="0" fontId="10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wrapText="1"/>
    </xf>
    <xf numFmtId="0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4" fontId="10" fillId="0" borderId="9" xfId="1" applyNumberFormat="1" applyFont="1" applyBorder="1" applyAlignment="1">
      <alignment horizontal="center" vertical="center"/>
    </xf>
    <xf numFmtId="4" fontId="10" fillId="0" borderId="20" xfId="1" applyNumberFormat="1" applyFont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1" fillId="0" borderId="14" xfId="0" applyFont="1" applyBorder="1"/>
    <xf numFmtId="0" fontId="11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11" fillId="0" borderId="1" xfId="1" applyFont="1" applyBorder="1" applyAlignment="1">
      <alignment vertical="center"/>
    </xf>
    <xf numFmtId="4" fontId="11" fillId="0" borderId="9" xfId="1" applyNumberFormat="1" applyFont="1" applyBorder="1" applyAlignment="1">
      <alignment vertical="center"/>
    </xf>
    <xf numFmtId="0" fontId="15" fillId="0" borderId="24" xfId="0" applyFont="1" applyBorder="1" applyAlignment="1">
      <alignment horizontal="right"/>
    </xf>
    <xf numFmtId="0" fontId="15" fillId="0" borderId="23" xfId="1" applyNumberFormat="1" applyFont="1" applyBorder="1" applyAlignment="1">
      <alignment horizontal="right" vertical="center"/>
    </xf>
    <xf numFmtId="0" fontId="15" fillId="0" borderId="1" xfId="1" applyNumberFormat="1" applyFont="1" applyBorder="1" applyAlignment="1">
      <alignment horizontal="right" vertical="center"/>
    </xf>
    <xf numFmtId="0" fontId="11" fillId="0" borderId="1" xfId="1" applyNumberFormat="1" applyFont="1" applyBorder="1" applyAlignment="1">
      <alignment horizontal="right" vertical="center"/>
    </xf>
    <xf numFmtId="0" fontId="15" fillId="0" borderId="1" xfId="1" applyNumberFormat="1" applyFont="1" applyBorder="1" applyAlignment="1">
      <alignment vertical="center"/>
    </xf>
    <xf numFmtId="0" fontId="11" fillId="0" borderId="1" xfId="1" applyNumberFormat="1" applyFont="1" applyBorder="1" applyAlignment="1">
      <alignment vertical="center"/>
    </xf>
    <xf numFmtId="0" fontId="11" fillId="0" borderId="23" xfId="1" applyNumberFormat="1" applyFont="1" applyBorder="1" applyAlignment="1">
      <alignment horizontal="right" vertical="center"/>
    </xf>
    <xf numFmtId="0" fontId="11" fillId="0" borderId="30" xfId="1" applyNumberFormat="1" applyFont="1" applyBorder="1" applyAlignment="1">
      <alignment horizontal="right" vertical="center"/>
    </xf>
    <xf numFmtId="0" fontId="11" fillId="0" borderId="9" xfId="1" applyNumberFormat="1" applyFont="1" applyBorder="1" applyAlignment="1">
      <alignment horizontal="right" vertical="center"/>
    </xf>
    <xf numFmtId="0" fontId="10" fillId="0" borderId="2" xfId="1" applyFont="1" applyBorder="1"/>
    <xf numFmtId="49" fontId="11" fillId="0" borderId="29" xfId="1" applyNumberFormat="1" applyFont="1" applyBorder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/>
    </xf>
    <xf numFmtId="49" fontId="11" fillId="0" borderId="19" xfId="1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1" fillId="0" borderId="19" xfId="0" applyNumberFormat="1" applyFont="1" applyBorder="1"/>
    <xf numFmtId="49" fontId="11" fillId="0" borderId="7" xfId="1" applyNumberFormat="1" applyFont="1" applyBorder="1" applyAlignment="1">
      <alignment horizontal="center"/>
    </xf>
    <xf numFmtId="49" fontId="10" fillId="0" borderId="32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1" fillId="0" borderId="24" xfId="1" applyFont="1" applyBorder="1" applyAlignment="1">
      <alignment horizontal="center" vertical="center"/>
    </xf>
    <xf numFmtId="0" fontId="11" fillId="0" borderId="24" xfId="1" applyFont="1" applyBorder="1" applyAlignment="1">
      <alignment wrapText="1"/>
    </xf>
    <xf numFmtId="0" fontId="11" fillId="0" borderId="3" xfId="1" applyFont="1" applyBorder="1"/>
    <xf numFmtId="49" fontId="11" fillId="0" borderId="18" xfId="1" applyNumberFormat="1" applyFont="1" applyBorder="1" applyAlignment="1">
      <alignment horizontal="center"/>
    </xf>
    <xf numFmtId="0" fontId="11" fillId="0" borderId="26" xfId="1" applyFont="1" applyBorder="1" applyAlignment="1">
      <alignment horizontal="center" vertical="center"/>
    </xf>
    <xf numFmtId="0" fontId="11" fillId="0" borderId="26" xfId="1" applyFont="1" applyBorder="1" applyAlignment="1">
      <alignment wrapText="1"/>
    </xf>
    <xf numFmtId="0" fontId="0" fillId="0" borderId="29" xfId="0" applyBorder="1"/>
    <xf numFmtId="0" fontId="11" fillId="0" borderId="1" xfId="0" applyFont="1" applyBorder="1" applyAlignment="1">
      <alignment horizontal="left"/>
    </xf>
    <xf numFmtId="0" fontId="10" fillId="0" borderId="21" xfId="1" applyFont="1" applyBorder="1" applyAlignment="1">
      <alignment horizontal="left"/>
    </xf>
    <xf numFmtId="0" fontId="9" fillId="0" borderId="38" xfId="0" applyFont="1" applyBorder="1" applyAlignment="1">
      <alignment horizontal="center"/>
    </xf>
    <xf numFmtId="0" fontId="10" fillId="0" borderId="39" xfId="1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9" fontId="0" fillId="0" borderId="19" xfId="0" applyNumberFormat="1" applyBorder="1"/>
    <xf numFmtId="49" fontId="11" fillId="0" borderId="29" xfId="1" applyNumberFormat="1" applyFont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49" fontId="11" fillId="0" borderId="31" xfId="1" applyNumberFormat="1" applyFont="1" applyBorder="1" applyAlignment="1">
      <alignment horizontal="center"/>
    </xf>
    <xf numFmtId="0" fontId="11" fillId="0" borderId="0" xfId="0" applyFont="1"/>
    <xf numFmtId="0" fontId="3" fillId="0" borderId="0" xfId="0" applyFont="1" applyFill="1" applyBorder="1" applyAlignment="1"/>
    <xf numFmtId="4" fontId="0" fillId="0" borderId="0" xfId="0" applyNumberFormat="1"/>
    <xf numFmtId="0" fontId="0" fillId="0" borderId="0" xfId="0" applyBorder="1" applyAlignment="1"/>
    <xf numFmtId="0" fontId="2" fillId="0" borderId="0" xfId="0" applyFont="1" applyFill="1" applyBorder="1" applyAlignment="1">
      <alignment horizontal="left" vertical="center" wrapText="1"/>
    </xf>
    <xf numFmtId="0" fontId="4" fillId="7" borderId="33" xfId="1" applyFont="1" applyFill="1" applyBorder="1"/>
    <xf numFmtId="0" fontId="0" fillId="7" borderId="34" xfId="0" applyFill="1" applyBorder="1"/>
    <xf numFmtId="0" fontId="11" fillId="7" borderId="34" xfId="1" applyFont="1" applyFill="1" applyBorder="1" applyAlignment="1"/>
    <xf numFmtId="0" fontId="11" fillId="7" borderId="34" xfId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5" xfId="0" applyBorder="1"/>
    <xf numFmtId="0" fontId="5" fillId="0" borderId="15" xfId="0" applyFont="1" applyFill="1" applyBorder="1"/>
    <xf numFmtId="0" fontId="0" fillId="0" borderId="8" xfId="0" applyBorder="1" applyAlignment="1">
      <alignment horizont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15" xfId="0" applyFont="1" applyFill="1" applyBorder="1"/>
    <xf numFmtId="0" fontId="4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5" xfId="0" applyFill="1" applyBorder="1"/>
    <xf numFmtId="0" fontId="5" fillId="0" borderId="15" xfId="0" applyFont="1" applyFill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 applyAlignment="1"/>
    <xf numFmtId="0" fontId="11" fillId="0" borderId="8" xfId="0" applyFont="1" applyFill="1" applyBorder="1" applyAlignment="1"/>
    <xf numFmtId="4" fontId="11" fillId="0" borderId="9" xfId="0" applyNumberFormat="1" applyFont="1" applyBorder="1"/>
    <xf numFmtId="0" fontId="20" fillId="4" borderId="0" xfId="0" applyFont="1" applyFill="1" applyBorder="1" applyAlignment="1">
      <alignment wrapText="1" shrinkToFit="1"/>
    </xf>
    <xf numFmtId="4" fontId="20" fillId="0" borderId="0" xfId="0" applyNumberFormat="1" applyFont="1" applyFill="1" applyBorder="1" applyAlignment="1">
      <alignment vertical="center"/>
    </xf>
    <xf numFmtId="0" fontId="20" fillId="0" borderId="0" xfId="0" applyFont="1" applyBorder="1"/>
    <xf numFmtId="4" fontId="20" fillId="0" borderId="0" xfId="0" applyNumberFormat="1" applyFont="1" applyBorder="1"/>
    <xf numFmtId="0" fontId="11" fillId="6" borderId="8" xfId="0" applyFont="1" applyFill="1" applyBorder="1" applyAlignment="1"/>
    <xf numFmtId="0" fontId="15" fillId="6" borderId="8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center" vertical="center" wrapText="1" shrinkToFit="1"/>
    </xf>
    <xf numFmtId="0" fontId="5" fillId="8" borderId="22" xfId="0" applyFont="1" applyFill="1" applyBorder="1" applyAlignment="1">
      <alignment wrapText="1" shrinkToFit="1"/>
    </xf>
    <xf numFmtId="4" fontId="4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4" fontId="4" fillId="8" borderId="6" xfId="0" applyNumberFormat="1" applyFont="1" applyFill="1" applyBorder="1" applyAlignment="1">
      <alignment vertical="center"/>
    </xf>
    <xf numFmtId="0" fontId="4" fillId="9" borderId="0" xfId="0" applyFont="1" applyFill="1" applyBorder="1" applyAlignment="1">
      <alignment horizontal="center" vertical="center" wrapText="1" shrinkToFit="1"/>
    </xf>
    <xf numFmtId="0" fontId="3" fillId="9" borderId="25" xfId="0" applyFont="1" applyFill="1" applyBorder="1" applyAlignment="1">
      <alignment wrapText="1" shrinkToFit="1"/>
    </xf>
    <xf numFmtId="4" fontId="4" fillId="9" borderId="26" xfId="0" applyNumberFormat="1" applyFont="1" applyFill="1" applyBorder="1" applyAlignment="1">
      <alignment vertical="center"/>
    </xf>
    <xf numFmtId="0" fontId="3" fillId="9" borderId="26" xfId="0" applyFont="1" applyFill="1" applyBorder="1" applyAlignment="1">
      <alignment vertical="center"/>
    </xf>
    <xf numFmtId="4" fontId="4" fillId="9" borderId="27" xfId="0" applyNumberFormat="1" applyFont="1" applyFill="1" applyBorder="1" applyAlignment="1">
      <alignment vertical="center"/>
    </xf>
    <xf numFmtId="0" fontId="4" fillId="10" borderId="28" xfId="0" applyFont="1" applyFill="1" applyBorder="1" applyAlignment="1">
      <alignment horizontal="center" vertical="center" wrapText="1" shrinkToFit="1"/>
    </xf>
    <xf numFmtId="0" fontId="3" fillId="10" borderId="22" xfId="0" applyFont="1" applyFill="1" applyBorder="1" applyAlignment="1">
      <alignment vertical="center" wrapText="1" shrinkToFit="1"/>
    </xf>
    <xf numFmtId="4" fontId="4" fillId="10" borderId="5" xfId="0" applyNumberFormat="1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4" fontId="4" fillId="10" borderId="6" xfId="0" applyNumberFormat="1" applyFont="1" applyFill="1" applyBorder="1" applyAlignment="1">
      <alignment vertical="center"/>
    </xf>
    <xf numFmtId="0" fontId="10" fillId="0" borderId="2" xfId="1" applyFont="1" applyBorder="1"/>
    <xf numFmtId="0" fontId="10" fillId="0" borderId="2" xfId="0" applyFont="1" applyBorder="1" applyAlignment="1">
      <alignment horizontal="left"/>
    </xf>
    <xf numFmtId="0" fontId="9" fillId="0" borderId="2" xfId="0" applyFont="1" applyBorder="1" applyAlignment="1"/>
    <xf numFmtId="0" fontId="10" fillId="0" borderId="2" xfId="1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0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21" fillId="6" borderId="17" xfId="0" applyFont="1" applyFill="1" applyBorder="1" applyAlignment="1">
      <alignment horizontal="left" vertical="center" wrapText="1"/>
    </xf>
    <xf numFmtId="0" fontId="11" fillId="0" borderId="17" xfId="0" applyFont="1" applyBorder="1" applyAlignment="1"/>
    <xf numFmtId="0" fontId="10" fillId="0" borderId="11" xfId="0" applyFont="1" applyBorder="1" applyAlignment="1">
      <alignment horizontal="left"/>
    </xf>
    <xf numFmtId="0" fontId="9" fillId="0" borderId="11" xfId="0" applyFont="1" applyBorder="1" applyAlignment="1"/>
    <xf numFmtId="0" fontId="4" fillId="3" borderId="40" xfId="0" applyFont="1" applyFill="1" applyBorder="1" applyAlignment="1">
      <alignment horizontal="left"/>
    </xf>
    <xf numFmtId="0" fontId="0" fillId="0" borderId="22" xfId="0" applyBorder="1" applyAlignment="1"/>
    <xf numFmtId="0" fontId="21" fillId="6" borderId="2" xfId="0" applyFont="1" applyFill="1" applyBorder="1" applyAlignment="1">
      <alignment horizontal="left" vertical="center"/>
    </xf>
    <xf numFmtId="0" fontId="11" fillId="0" borderId="2" xfId="0" applyFont="1" applyBorder="1" applyAlignment="1"/>
    <xf numFmtId="0" fontId="21" fillId="5" borderId="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 wrapText="1"/>
    </xf>
    <xf numFmtId="0" fontId="0" fillId="0" borderId="34" xfId="0" applyBorder="1" applyAlignment="1"/>
    <xf numFmtId="0" fontId="0" fillId="0" borderId="41" xfId="0" applyBorder="1" applyAlignment="1"/>
    <xf numFmtId="0" fontId="10" fillId="0" borderId="2" xfId="1" applyFont="1" applyBorder="1" applyAlignment="1">
      <alignment horizontal="left" vertical="center"/>
    </xf>
    <xf numFmtId="0" fontId="10" fillId="0" borderId="17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8" borderId="13" xfId="0" applyFont="1" applyFill="1" applyBorder="1" applyAlignment="1">
      <alignment wrapText="1"/>
    </xf>
    <xf numFmtId="0" fontId="0" fillId="8" borderId="22" xfId="0" applyFill="1" applyBorder="1" applyAlignment="1"/>
    <xf numFmtId="0" fontId="10" fillId="0" borderId="21" xfId="1" applyFont="1" applyBorder="1" applyAlignment="1">
      <alignment horizontal="left" wrapText="1"/>
    </xf>
    <xf numFmtId="0" fontId="9" fillId="0" borderId="21" xfId="0" applyFont="1" applyBorder="1" applyAlignment="1">
      <alignment horizontal="left"/>
    </xf>
    <xf numFmtId="0" fontId="9" fillId="10" borderId="40" xfId="0" applyFont="1" applyFill="1" applyBorder="1" applyAlignment="1">
      <alignment wrapText="1"/>
    </xf>
    <xf numFmtId="0" fontId="0" fillId="10" borderId="22" xfId="0" applyFill="1" applyBorder="1" applyAlignment="1">
      <alignment wrapText="1"/>
    </xf>
    <xf numFmtId="0" fontId="9" fillId="9" borderId="40" xfId="0" applyFont="1" applyFill="1" applyBorder="1" applyAlignment="1">
      <alignment wrapText="1"/>
    </xf>
    <xf numFmtId="0" fontId="0" fillId="9" borderId="22" xfId="0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topLeftCell="A118" zoomScaleNormal="100" zoomScaleSheetLayoutView="90" workbookViewId="0">
      <selection activeCell="F136" sqref="F136"/>
    </sheetView>
  </sheetViews>
  <sheetFormatPr defaultColWidth="9.109375" defaultRowHeight="14.4" x14ac:dyDescent="0.3"/>
  <cols>
    <col min="1" max="1" width="7.44140625" customWidth="1"/>
    <col min="2" max="2" width="11.6640625" customWidth="1"/>
    <col min="3" max="3" width="49.88671875" customWidth="1"/>
    <col min="4" max="4" width="14.88671875" customWidth="1"/>
    <col min="5" max="5" width="14.33203125" customWidth="1"/>
    <col min="6" max="6" width="9.44140625" customWidth="1"/>
    <col min="7" max="7" width="12.33203125" customWidth="1"/>
    <col min="8" max="8" width="16.6640625" customWidth="1"/>
    <col min="9" max="9" width="13.44140625" customWidth="1"/>
  </cols>
  <sheetData>
    <row r="1" spans="1:9" ht="15" thickBot="1" x14ac:dyDescent="0.35"/>
    <row r="2" spans="1:9" ht="15" customHeight="1" thickBot="1" x14ac:dyDescent="0.35">
      <c r="A2" s="212" t="s">
        <v>216</v>
      </c>
      <c r="B2" s="213"/>
      <c r="C2" s="213"/>
      <c r="D2" s="213"/>
      <c r="E2" s="213"/>
      <c r="F2" s="213"/>
      <c r="G2" s="214"/>
      <c r="H2" s="1"/>
      <c r="I2" s="1"/>
    </row>
    <row r="3" spans="1:9" ht="15" customHeight="1" thickBot="1" x14ac:dyDescent="0.35">
      <c r="A3" s="149"/>
      <c r="B3" s="154"/>
      <c r="C3" s="154"/>
      <c r="D3" s="154"/>
      <c r="E3" s="148"/>
      <c r="F3" s="148"/>
      <c r="G3" s="148"/>
      <c r="H3" s="1"/>
      <c r="I3" s="1"/>
    </row>
    <row r="4" spans="1:9" ht="20.25" customHeight="1" thickBot="1" x14ac:dyDescent="0.35">
      <c r="A4" s="150" t="s">
        <v>160</v>
      </c>
      <c r="B4" s="151"/>
      <c r="C4" s="152"/>
      <c r="D4" s="153"/>
      <c r="E4" s="104" t="s">
        <v>52</v>
      </c>
      <c r="F4" s="105" t="s">
        <v>18</v>
      </c>
      <c r="G4" s="106" t="s">
        <v>19</v>
      </c>
      <c r="H4" s="1"/>
    </row>
    <row r="5" spans="1:9" ht="55.8" customHeight="1" x14ac:dyDescent="0.3">
      <c r="A5" s="180" t="s">
        <v>131</v>
      </c>
      <c r="B5" s="218" t="s">
        <v>217</v>
      </c>
      <c r="C5" s="219"/>
      <c r="D5" s="181"/>
      <c r="E5" s="182">
        <f>G37</f>
        <v>180</v>
      </c>
      <c r="F5" s="183">
        <v>17</v>
      </c>
      <c r="G5" s="184">
        <f>E5*F5</f>
        <v>3060</v>
      </c>
      <c r="H5" s="17"/>
    </row>
    <row r="6" spans="1:9" x14ac:dyDescent="0.3">
      <c r="A6" s="59"/>
      <c r="B6" s="195" t="s">
        <v>71</v>
      </c>
      <c r="C6" s="195"/>
      <c r="D6" s="23" t="s">
        <v>17</v>
      </c>
      <c r="E6" s="35" t="s">
        <v>52</v>
      </c>
      <c r="F6" s="23" t="s">
        <v>18</v>
      </c>
      <c r="G6" s="60" t="s">
        <v>19</v>
      </c>
      <c r="H6" s="17"/>
    </row>
    <row r="7" spans="1:9" ht="24" x14ac:dyDescent="0.3">
      <c r="A7" s="119" t="s">
        <v>125</v>
      </c>
      <c r="B7" s="29" t="s">
        <v>88</v>
      </c>
      <c r="C7" s="78" t="s">
        <v>89</v>
      </c>
      <c r="D7" s="77" t="s">
        <v>90</v>
      </c>
      <c r="E7" s="110">
        <v>1.65</v>
      </c>
      <c r="F7" s="115">
        <v>1</v>
      </c>
      <c r="G7" s="116">
        <f t="shared" ref="G7:G12" si="0">F7*E7</f>
        <v>1.65</v>
      </c>
      <c r="H7" s="17"/>
    </row>
    <row r="8" spans="1:9" ht="25.8" x14ac:dyDescent="0.3">
      <c r="A8" s="120" t="s">
        <v>126</v>
      </c>
      <c r="B8" s="29" t="s">
        <v>91</v>
      </c>
      <c r="C8" s="30" t="s">
        <v>92</v>
      </c>
      <c r="D8" s="77" t="s">
        <v>90</v>
      </c>
      <c r="E8" s="111">
        <v>8</v>
      </c>
      <c r="F8" s="112">
        <v>1</v>
      </c>
      <c r="G8" s="117">
        <f t="shared" si="0"/>
        <v>8</v>
      </c>
      <c r="H8" s="17"/>
    </row>
    <row r="9" spans="1:9" ht="25.8" x14ac:dyDescent="0.3">
      <c r="A9" s="120" t="s">
        <v>127</v>
      </c>
      <c r="B9" s="29" t="s">
        <v>93</v>
      </c>
      <c r="C9" s="30" t="s">
        <v>94</v>
      </c>
      <c r="D9" s="77" t="s">
        <v>90</v>
      </c>
      <c r="E9" s="111">
        <v>7</v>
      </c>
      <c r="F9" s="112">
        <v>1</v>
      </c>
      <c r="G9" s="117">
        <f t="shared" si="0"/>
        <v>7</v>
      </c>
      <c r="H9" s="17"/>
    </row>
    <row r="10" spans="1:9" x14ac:dyDescent="0.3">
      <c r="A10" s="120" t="s">
        <v>128</v>
      </c>
      <c r="B10" s="29" t="s">
        <v>95</v>
      </c>
      <c r="C10" s="31" t="s">
        <v>96</v>
      </c>
      <c r="D10" s="77" t="s">
        <v>90</v>
      </c>
      <c r="E10" s="111">
        <v>13.7</v>
      </c>
      <c r="F10" s="112">
        <v>1</v>
      </c>
      <c r="G10" s="117">
        <f t="shared" si="0"/>
        <v>13.7</v>
      </c>
      <c r="H10" s="17"/>
    </row>
    <row r="11" spans="1:9" ht="24.6" x14ac:dyDescent="0.3">
      <c r="A11" s="121" t="s">
        <v>129</v>
      </c>
      <c r="B11" s="29" t="s">
        <v>97</v>
      </c>
      <c r="C11" s="31" t="s">
        <v>98</v>
      </c>
      <c r="D11" s="77" t="s">
        <v>90</v>
      </c>
      <c r="E11" s="111">
        <v>34</v>
      </c>
      <c r="F11" s="112">
        <v>0.1</v>
      </c>
      <c r="G11" s="117">
        <f t="shared" si="0"/>
        <v>3.4000000000000004</v>
      </c>
      <c r="H11" s="17"/>
    </row>
    <row r="12" spans="1:9" x14ac:dyDescent="0.3">
      <c r="A12" s="120" t="s">
        <v>130</v>
      </c>
      <c r="B12" s="29" t="s">
        <v>99</v>
      </c>
      <c r="C12" s="31" t="s">
        <v>100</v>
      </c>
      <c r="D12" s="77" t="s">
        <v>90</v>
      </c>
      <c r="E12" s="111">
        <v>5</v>
      </c>
      <c r="F12" s="112">
        <v>1</v>
      </c>
      <c r="G12" s="117">
        <f t="shared" si="0"/>
        <v>5</v>
      </c>
      <c r="H12" s="17"/>
    </row>
    <row r="13" spans="1:9" x14ac:dyDescent="0.3">
      <c r="A13" s="62"/>
      <c r="B13" s="198" t="s">
        <v>101</v>
      </c>
      <c r="C13" s="199"/>
      <c r="D13" s="34"/>
      <c r="E13" s="79"/>
      <c r="F13" s="80" t="s">
        <v>102</v>
      </c>
      <c r="G13" s="94">
        <f>SUM(G7:G12)</f>
        <v>38.75</v>
      </c>
      <c r="H13" s="17"/>
    </row>
    <row r="14" spans="1:9" x14ac:dyDescent="0.3">
      <c r="A14" s="64"/>
      <c r="B14" s="215" t="s">
        <v>117</v>
      </c>
      <c r="C14" s="199"/>
      <c r="D14" s="23" t="s">
        <v>17</v>
      </c>
      <c r="E14" s="35" t="s">
        <v>52</v>
      </c>
      <c r="F14" s="23" t="s">
        <v>18</v>
      </c>
      <c r="G14" s="60" t="s">
        <v>19</v>
      </c>
      <c r="H14" s="17"/>
    </row>
    <row r="15" spans="1:9" ht="26.4" x14ac:dyDescent="0.3">
      <c r="A15" s="121" t="s">
        <v>132</v>
      </c>
      <c r="B15" s="29" t="s">
        <v>103</v>
      </c>
      <c r="C15" s="31" t="s">
        <v>104</v>
      </c>
      <c r="D15" s="32" t="s">
        <v>14</v>
      </c>
      <c r="E15" s="111">
        <v>7</v>
      </c>
      <c r="F15" s="112">
        <v>1</v>
      </c>
      <c r="G15" s="117">
        <f>F15*E15</f>
        <v>7</v>
      </c>
      <c r="H15" s="17"/>
    </row>
    <row r="16" spans="1:9" ht="24" x14ac:dyDescent="0.3">
      <c r="A16" s="120" t="s">
        <v>133</v>
      </c>
      <c r="B16" s="29" t="s">
        <v>77</v>
      </c>
      <c r="C16" s="81" t="s">
        <v>124</v>
      </c>
      <c r="D16" s="28" t="s">
        <v>14</v>
      </c>
      <c r="E16" s="111">
        <v>12</v>
      </c>
      <c r="F16" s="112">
        <v>1</v>
      </c>
      <c r="G16" s="117">
        <f>E16*F16</f>
        <v>12</v>
      </c>
      <c r="H16" s="17"/>
    </row>
    <row r="17" spans="1:9" x14ac:dyDescent="0.3">
      <c r="A17" s="121" t="s">
        <v>134</v>
      </c>
      <c r="B17" s="29" t="s">
        <v>37</v>
      </c>
      <c r="C17" s="82" t="s">
        <v>105</v>
      </c>
      <c r="D17" s="32" t="s">
        <v>106</v>
      </c>
      <c r="E17" s="111">
        <v>344</v>
      </c>
      <c r="F17" s="112">
        <v>0.05</v>
      </c>
      <c r="G17" s="117">
        <f>E17*F17</f>
        <v>17.2</v>
      </c>
      <c r="H17" s="17"/>
    </row>
    <row r="18" spans="1:9" x14ac:dyDescent="0.3">
      <c r="A18" s="121" t="s">
        <v>135</v>
      </c>
      <c r="B18" s="29" t="s">
        <v>40</v>
      </c>
      <c r="C18" s="82" t="s">
        <v>107</v>
      </c>
      <c r="D18" s="32" t="s">
        <v>106</v>
      </c>
      <c r="E18" s="111">
        <v>289</v>
      </c>
      <c r="F18" s="112">
        <v>0.05</v>
      </c>
      <c r="G18" s="117">
        <f>E18*F18</f>
        <v>14.450000000000001</v>
      </c>
      <c r="H18" s="17"/>
    </row>
    <row r="19" spans="1:9" x14ac:dyDescent="0.3">
      <c r="A19" s="121" t="s">
        <v>136</v>
      </c>
      <c r="B19" s="29" t="s">
        <v>24</v>
      </c>
      <c r="C19" s="31" t="s">
        <v>108</v>
      </c>
      <c r="D19" s="32" t="s">
        <v>26</v>
      </c>
      <c r="E19" s="111">
        <v>30000</v>
      </c>
      <c r="F19" s="112">
        <v>2.0000000000000002E-5</v>
      </c>
      <c r="G19" s="117">
        <f>E19*F19</f>
        <v>0.60000000000000009</v>
      </c>
      <c r="H19" s="17"/>
    </row>
    <row r="20" spans="1:9" x14ac:dyDescent="0.3">
      <c r="A20" s="127"/>
      <c r="B20" s="220" t="s">
        <v>42</v>
      </c>
      <c r="C20" s="221"/>
      <c r="D20" s="24"/>
      <c r="E20" s="79"/>
      <c r="F20" s="83" t="s">
        <v>13</v>
      </c>
      <c r="G20" s="95">
        <f>SUM(G15:G19)</f>
        <v>51.250000000000007</v>
      </c>
      <c r="H20" s="17"/>
    </row>
    <row r="21" spans="1:9" x14ac:dyDescent="0.3">
      <c r="A21" s="64"/>
      <c r="B21" s="118" t="s">
        <v>72</v>
      </c>
      <c r="C21" s="130"/>
      <c r="D21" s="126" t="s">
        <v>17</v>
      </c>
      <c r="E21" s="35" t="s">
        <v>52</v>
      </c>
      <c r="F21" s="23" t="s">
        <v>18</v>
      </c>
      <c r="G21" s="60" t="s">
        <v>19</v>
      </c>
      <c r="H21" s="17"/>
    </row>
    <row r="22" spans="1:9" ht="24.6" x14ac:dyDescent="0.3">
      <c r="A22" s="119" t="s">
        <v>137</v>
      </c>
      <c r="B22" s="128" t="s">
        <v>46</v>
      </c>
      <c r="C22" s="129" t="s">
        <v>109</v>
      </c>
      <c r="D22" s="28" t="s">
        <v>110</v>
      </c>
      <c r="E22" s="113">
        <v>7.25</v>
      </c>
      <c r="F22" s="107">
        <v>0.3</v>
      </c>
      <c r="G22" s="108">
        <f>F22*E22</f>
        <v>2.1749999999999998</v>
      </c>
      <c r="H22" s="17"/>
    </row>
    <row r="23" spans="1:9" x14ac:dyDescent="0.3">
      <c r="A23" s="120" t="s">
        <v>138</v>
      </c>
      <c r="B23" s="29" t="s">
        <v>43</v>
      </c>
      <c r="C23" s="84" t="s">
        <v>44</v>
      </c>
      <c r="D23" s="28" t="s">
        <v>110</v>
      </c>
      <c r="E23" s="113">
        <v>5</v>
      </c>
      <c r="F23" s="107">
        <v>1</v>
      </c>
      <c r="G23" s="108">
        <f>F23*E23</f>
        <v>5</v>
      </c>
      <c r="H23" s="17"/>
    </row>
    <row r="24" spans="1:9" x14ac:dyDescent="0.3">
      <c r="A24" s="131" t="s">
        <v>139</v>
      </c>
      <c r="B24" s="132" t="s">
        <v>48</v>
      </c>
      <c r="C24" s="133" t="s">
        <v>49</v>
      </c>
      <c r="D24" s="28" t="s">
        <v>111</v>
      </c>
      <c r="E24" s="114">
        <v>4.33</v>
      </c>
      <c r="F24" s="107">
        <v>0.6</v>
      </c>
      <c r="G24" s="108">
        <f>F24*E24</f>
        <v>2.5979999999999999</v>
      </c>
      <c r="H24" s="17"/>
    </row>
    <row r="25" spans="1:9" x14ac:dyDescent="0.3">
      <c r="A25" s="64"/>
      <c r="B25" s="118" t="s">
        <v>118</v>
      </c>
      <c r="C25" s="85"/>
      <c r="D25" s="34"/>
      <c r="E25" s="34"/>
      <c r="F25" s="28" t="s">
        <v>112</v>
      </c>
      <c r="G25" s="94">
        <f>G24+G23+G22</f>
        <v>9.7729999999999997</v>
      </c>
      <c r="H25" s="17"/>
    </row>
    <row r="26" spans="1:9" x14ac:dyDescent="0.3">
      <c r="A26" s="134"/>
      <c r="B26" s="216" t="s">
        <v>115</v>
      </c>
      <c r="C26" s="217"/>
      <c r="D26" s="23" t="s">
        <v>17</v>
      </c>
      <c r="E26" s="35" t="s">
        <v>52</v>
      </c>
      <c r="F26" s="23" t="s">
        <v>18</v>
      </c>
      <c r="G26" s="60" t="s">
        <v>19</v>
      </c>
      <c r="H26" s="17"/>
    </row>
    <row r="27" spans="1:9" x14ac:dyDescent="0.3">
      <c r="A27" s="122" t="s">
        <v>140</v>
      </c>
      <c r="B27" s="38" t="s">
        <v>57</v>
      </c>
      <c r="C27" s="38"/>
      <c r="D27" s="36" t="s">
        <v>53</v>
      </c>
      <c r="E27" s="51">
        <v>450</v>
      </c>
      <c r="F27" s="52">
        <v>5.0000000000000001E-4</v>
      </c>
      <c r="G27" s="67">
        <f>E27*F27</f>
        <v>0.22500000000000001</v>
      </c>
      <c r="H27" s="17"/>
    </row>
    <row r="28" spans="1:9" x14ac:dyDescent="0.3">
      <c r="A28" s="122" t="s">
        <v>141</v>
      </c>
      <c r="B28" s="38" t="s">
        <v>59</v>
      </c>
      <c r="C28" s="38"/>
      <c r="D28" s="36" t="s">
        <v>55</v>
      </c>
      <c r="E28" s="58">
        <v>100</v>
      </c>
      <c r="F28" s="52">
        <v>0.04</v>
      </c>
      <c r="G28" s="67">
        <f>E28*F28</f>
        <v>4</v>
      </c>
      <c r="H28" s="17"/>
    </row>
    <row r="29" spans="1:9" x14ac:dyDescent="0.3">
      <c r="A29" s="123"/>
      <c r="B29" s="42"/>
      <c r="C29" s="76" t="s">
        <v>74</v>
      </c>
      <c r="D29" s="39"/>
      <c r="E29" s="53"/>
      <c r="F29" s="54"/>
      <c r="G29" s="67">
        <f>G28*1.4</f>
        <v>5.6</v>
      </c>
      <c r="H29" s="17"/>
      <c r="I29" s="2"/>
    </row>
    <row r="30" spans="1:9" x14ac:dyDescent="0.3">
      <c r="A30" s="124" t="s">
        <v>142</v>
      </c>
      <c r="B30" s="38" t="s">
        <v>121</v>
      </c>
      <c r="C30" s="38"/>
      <c r="D30" s="36" t="s">
        <v>90</v>
      </c>
      <c r="E30" s="58">
        <v>15</v>
      </c>
      <c r="F30" s="52">
        <v>1</v>
      </c>
      <c r="G30" s="67">
        <f>E30*F30</f>
        <v>15</v>
      </c>
      <c r="H30" s="17"/>
    </row>
    <row r="31" spans="1:9" x14ac:dyDescent="0.3">
      <c r="A31" s="124" t="s">
        <v>143</v>
      </c>
      <c r="B31" s="38" t="s">
        <v>67</v>
      </c>
      <c r="C31" s="38"/>
      <c r="D31" s="36" t="s">
        <v>55</v>
      </c>
      <c r="E31" s="109">
        <v>75</v>
      </c>
      <c r="F31" s="52">
        <v>0.2</v>
      </c>
      <c r="G31" s="67">
        <f>E31*F31</f>
        <v>15</v>
      </c>
      <c r="H31" s="17"/>
    </row>
    <row r="32" spans="1:9" x14ac:dyDescent="0.3">
      <c r="A32" s="123"/>
      <c r="B32" s="42"/>
      <c r="C32" s="76" t="s">
        <v>75</v>
      </c>
      <c r="D32" s="39"/>
      <c r="E32" s="53"/>
      <c r="F32" s="54"/>
      <c r="G32" s="67">
        <f>G31*1.3</f>
        <v>19.5</v>
      </c>
      <c r="H32" s="17"/>
      <c r="I32" s="2"/>
    </row>
    <row r="33" spans="1:8" x14ac:dyDescent="0.3">
      <c r="A33" s="124" t="s">
        <v>144</v>
      </c>
      <c r="B33" s="41" t="s">
        <v>116</v>
      </c>
      <c r="C33" s="41"/>
      <c r="D33" s="36" t="s">
        <v>113</v>
      </c>
      <c r="E33" s="51">
        <v>4</v>
      </c>
      <c r="F33" s="52">
        <v>2</v>
      </c>
      <c r="G33" s="67">
        <f>E33*F33</f>
        <v>8</v>
      </c>
      <c r="H33" s="17"/>
    </row>
    <row r="34" spans="1:8" x14ac:dyDescent="0.3">
      <c r="A34" s="123"/>
      <c r="B34" s="92" t="s">
        <v>119</v>
      </c>
      <c r="C34" s="91"/>
      <c r="D34" s="87"/>
      <c r="E34" s="54"/>
      <c r="F34" s="93" t="s">
        <v>122</v>
      </c>
      <c r="G34" s="96">
        <f>G27+G28+G30+G31+G33</f>
        <v>42.225000000000001</v>
      </c>
      <c r="H34" s="17"/>
    </row>
    <row r="35" spans="1:8" x14ac:dyDescent="0.3">
      <c r="A35" s="125"/>
      <c r="B35" s="138" t="s">
        <v>120</v>
      </c>
      <c r="C35" s="136"/>
      <c r="D35" s="90" t="s">
        <v>17</v>
      </c>
      <c r="E35" s="89" t="s">
        <v>52</v>
      </c>
      <c r="F35" s="90" t="s">
        <v>18</v>
      </c>
      <c r="G35" s="97" t="s">
        <v>19</v>
      </c>
      <c r="H35" s="17"/>
    </row>
    <row r="36" spans="1:8" x14ac:dyDescent="0.3">
      <c r="A36" s="122" t="s">
        <v>145</v>
      </c>
      <c r="B36" s="135" t="s">
        <v>114</v>
      </c>
      <c r="C36" s="140"/>
      <c r="D36" s="86">
        <v>1</v>
      </c>
      <c r="E36" s="88">
        <v>38</v>
      </c>
      <c r="F36" s="36">
        <v>1</v>
      </c>
      <c r="G36" s="103">
        <f>E36*F36</f>
        <v>38</v>
      </c>
      <c r="H36" s="17"/>
    </row>
    <row r="37" spans="1:8" ht="15" thickBot="1" x14ac:dyDescent="0.35">
      <c r="A37" s="98"/>
      <c r="B37" s="139" t="s">
        <v>123</v>
      </c>
      <c r="C37" s="137"/>
      <c r="D37" s="99"/>
      <c r="E37" s="100"/>
      <c r="F37" s="101" t="s">
        <v>13</v>
      </c>
      <c r="G37" s="102">
        <f>ROUND(G36+G34+G25+G20+G13,2)</f>
        <v>180</v>
      </c>
      <c r="H37" s="17"/>
    </row>
    <row r="38" spans="1:8" ht="38.4" customHeight="1" x14ac:dyDescent="0.3">
      <c r="A38" s="185" t="s">
        <v>146</v>
      </c>
      <c r="B38" s="224" t="s">
        <v>218</v>
      </c>
      <c r="C38" s="225"/>
      <c r="D38" s="186"/>
      <c r="E38" s="187">
        <f>G64</f>
        <v>829.2</v>
      </c>
      <c r="F38" s="188">
        <v>7</v>
      </c>
      <c r="G38" s="189">
        <f t="shared" ref="G38:G65" si="1">E38*F38</f>
        <v>5804.4000000000005</v>
      </c>
      <c r="H38" s="17"/>
    </row>
    <row r="39" spans="1:8" x14ac:dyDescent="0.3">
      <c r="A39" s="59"/>
      <c r="B39" s="195" t="s">
        <v>71</v>
      </c>
      <c r="C39" s="195"/>
      <c r="D39" s="23" t="s">
        <v>17</v>
      </c>
      <c r="E39" s="35" t="s">
        <v>52</v>
      </c>
      <c r="F39" s="23" t="s">
        <v>18</v>
      </c>
      <c r="G39" s="60" t="s">
        <v>19</v>
      </c>
      <c r="H39" s="17"/>
    </row>
    <row r="40" spans="1:8" x14ac:dyDescent="0.3">
      <c r="A40" s="142" t="s">
        <v>165</v>
      </c>
      <c r="B40" s="26" t="s">
        <v>20</v>
      </c>
      <c r="C40" s="27" t="s">
        <v>86</v>
      </c>
      <c r="D40" s="25" t="s">
        <v>14</v>
      </c>
      <c r="E40" s="110">
        <v>150</v>
      </c>
      <c r="F40" s="46">
        <v>1</v>
      </c>
      <c r="G40" s="61">
        <f t="shared" ref="G40:G47" si="2">F40*E40</f>
        <v>150</v>
      </c>
      <c r="H40" s="17"/>
    </row>
    <row r="41" spans="1:8" x14ac:dyDescent="0.3">
      <c r="A41" s="120" t="s">
        <v>166</v>
      </c>
      <c r="B41" s="29" t="s">
        <v>77</v>
      </c>
      <c r="C41" s="30" t="s">
        <v>78</v>
      </c>
      <c r="D41" s="28" t="s">
        <v>14</v>
      </c>
      <c r="E41" s="111">
        <v>104.8</v>
      </c>
      <c r="F41" s="47">
        <v>1</v>
      </c>
      <c r="G41" s="63">
        <f t="shared" si="2"/>
        <v>104.8</v>
      </c>
      <c r="H41" s="17"/>
    </row>
    <row r="42" spans="1:8" x14ac:dyDescent="0.3">
      <c r="A42" s="120" t="s">
        <v>167</v>
      </c>
      <c r="B42" s="29" t="s">
        <v>24</v>
      </c>
      <c r="C42" s="30" t="s">
        <v>25</v>
      </c>
      <c r="D42" s="28" t="s">
        <v>26</v>
      </c>
      <c r="E42" s="111">
        <v>30000</v>
      </c>
      <c r="F42" s="47">
        <v>4.0000000000000003E-5</v>
      </c>
      <c r="G42" s="63">
        <f t="shared" si="2"/>
        <v>1.2000000000000002</v>
      </c>
      <c r="H42" s="17"/>
    </row>
    <row r="43" spans="1:8" ht="24.6" x14ac:dyDescent="0.3">
      <c r="A43" s="120" t="s">
        <v>168</v>
      </c>
      <c r="B43" s="29" t="s">
        <v>27</v>
      </c>
      <c r="C43" s="31" t="s">
        <v>82</v>
      </c>
      <c r="D43" s="28" t="s">
        <v>14</v>
      </c>
      <c r="E43" s="111">
        <v>70</v>
      </c>
      <c r="F43" s="47">
        <v>1</v>
      </c>
      <c r="G43" s="63">
        <f t="shared" si="2"/>
        <v>70</v>
      </c>
      <c r="H43" s="17"/>
    </row>
    <row r="44" spans="1:8" x14ac:dyDescent="0.3">
      <c r="A44" s="121" t="s">
        <v>169</v>
      </c>
      <c r="B44" s="33" t="s">
        <v>35</v>
      </c>
      <c r="C44" s="31" t="s">
        <v>81</v>
      </c>
      <c r="D44" s="32" t="s">
        <v>14</v>
      </c>
      <c r="E44" s="111">
        <v>14</v>
      </c>
      <c r="F44" s="47">
        <v>1</v>
      </c>
      <c r="G44" s="63">
        <f>F44*E44</f>
        <v>14</v>
      </c>
      <c r="H44" s="17"/>
    </row>
    <row r="45" spans="1:8" x14ac:dyDescent="0.3">
      <c r="A45" s="121" t="s">
        <v>170</v>
      </c>
      <c r="B45" s="33" t="s">
        <v>83</v>
      </c>
      <c r="C45" s="31" t="s">
        <v>84</v>
      </c>
      <c r="D45" s="32" t="s">
        <v>14</v>
      </c>
      <c r="E45" s="111">
        <v>25</v>
      </c>
      <c r="F45" s="47">
        <v>1</v>
      </c>
      <c r="G45" s="63">
        <f>F45*E45</f>
        <v>25</v>
      </c>
      <c r="H45" s="17"/>
    </row>
    <row r="46" spans="1:8" x14ac:dyDescent="0.3">
      <c r="A46" s="121" t="s">
        <v>171</v>
      </c>
      <c r="B46" s="33" t="s">
        <v>37</v>
      </c>
      <c r="C46" s="31" t="s">
        <v>79</v>
      </c>
      <c r="D46" s="32" t="s">
        <v>39</v>
      </c>
      <c r="E46" s="111">
        <v>294</v>
      </c>
      <c r="F46" s="47">
        <v>0.15</v>
      </c>
      <c r="G46" s="63">
        <f t="shared" si="2"/>
        <v>44.1</v>
      </c>
      <c r="H46" s="17"/>
    </row>
    <row r="47" spans="1:8" x14ac:dyDescent="0.3">
      <c r="A47" s="121" t="s">
        <v>172</v>
      </c>
      <c r="B47" s="33" t="s">
        <v>40</v>
      </c>
      <c r="C47" s="31" t="s">
        <v>80</v>
      </c>
      <c r="D47" s="32" t="s">
        <v>39</v>
      </c>
      <c r="E47" s="111">
        <v>293</v>
      </c>
      <c r="F47" s="47">
        <v>0.15</v>
      </c>
      <c r="G47" s="63">
        <f t="shared" si="2"/>
        <v>43.949999999999996</v>
      </c>
      <c r="H47" s="17"/>
    </row>
    <row r="48" spans="1:8" x14ac:dyDescent="0.3">
      <c r="A48" s="121"/>
      <c r="B48" s="198" t="s">
        <v>42</v>
      </c>
      <c r="C48" s="199"/>
      <c r="D48" s="24"/>
      <c r="E48" s="48"/>
      <c r="F48" s="49" t="s">
        <v>13</v>
      </c>
      <c r="G48" s="65">
        <f>SUM(G40:G47)</f>
        <v>453.05</v>
      </c>
      <c r="H48" s="17"/>
    </row>
    <row r="49" spans="1:8" x14ac:dyDescent="0.3">
      <c r="A49" s="121"/>
      <c r="B49" s="118" t="s">
        <v>72</v>
      </c>
      <c r="C49" s="130"/>
      <c r="D49" s="23" t="s">
        <v>17</v>
      </c>
      <c r="E49" s="35" t="s">
        <v>52</v>
      </c>
      <c r="F49" s="23" t="s">
        <v>18</v>
      </c>
      <c r="G49" s="60" t="s">
        <v>19</v>
      </c>
      <c r="H49" s="17"/>
    </row>
    <row r="50" spans="1:8" x14ac:dyDescent="0.3">
      <c r="A50" s="120" t="s">
        <v>173</v>
      </c>
      <c r="B50" s="29" t="s">
        <v>43</v>
      </c>
      <c r="C50" s="30" t="s">
        <v>85</v>
      </c>
      <c r="D50" s="28" t="s">
        <v>45</v>
      </c>
      <c r="E50" s="111">
        <v>60</v>
      </c>
      <c r="F50" s="47">
        <v>1</v>
      </c>
      <c r="G50" s="63">
        <f>F50*E50</f>
        <v>60</v>
      </c>
      <c r="H50" s="17"/>
    </row>
    <row r="51" spans="1:8" ht="24" x14ac:dyDescent="0.3">
      <c r="A51" s="120" t="s">
        <v>174</v>
      </c>
      <c r="B51" s="29" t="s">
        <v>46</v>
      </c>
      <c r="C51" s="30" t="s">
        <v>47</v>
      </c>
      <c r="D51" s="28" t="s">
        <v>45</v>
      </c>
      <c r="E51" s="111">
        <v>9</v>
      </c>
      <c r="F51" s="47">
        <v>0.4</v>
      </c>
      <c r="G51" s="63">
        <f>F51*E51</f>
        <v>3.6</v>
      </c>
      <c r="H51" s="17"/>
    </row>
    <row r="52" spans="1:8" x14ac:dyDescent="0.3">
      <c r="A52" s="121" t="s">
        <v>175</v>
      </c>
      <c r="B52" s="29" t="s">
        <v>48</v>
      </c>
      <c r="C52" s="30" t="s">
        <v>49</v>
      </c>
      <c r="D52" s="28" t="s">
        <v>50</v>
      </c>
      <c r="E52" s="112">
        <v>5</v>
      </c>
      <c r="F52" s="47">
        <v>3</v>
      </c>
      <c r="G52" s="63">
        <f>F52*E52</f>
        <v>15</v>
      </c>
      <c r="H52" s="17"/>
    </row>
    <row r="53" spans="1:8" x14ac:dyDescent="0.3">
      <c r="A53" s="121"/>
      <c r="B53" s="200" t="s">
        <v>51</v>
      </c>
      <c r="C53" s="201"/>
      <c r="D53" s="34"/>
      <c r="E53" s="50"/>
      <c r="F53" s="47" t="s">
        <v>13</v>
      </c>
      <c r="G53" s="66">
        <f>G52+G51+G50</f>
        <v>78.599999999999994</v>
      </c>
      <c r="H53" s="17"/>
    </row>
    <row r="54" spans="1:8" x14ac:dyDescent="0.3">
      <c r="A54" s="141"/>
      <c r="B54" s="196" t="s">
        <v>68</v>
      </c>
      <c r="C54" s="197"/>
      <c r="D54" s="23" t="s">
        <v>17</v>
      </c>
      <c r="E54" s="35" t="s">
        <v>52</v>
      </c>
      <c r="F54" s="23" t="s">
        <v>18</v>
      </c>
      <c r="G54" s="60" t="s">
        <v>19</v>
      </c>
      <c r="H54" s="17"/>
    </row>
    <row r="55" spans="1:8" x14ac:dyDescent="0.3">
      <c r="A55" s="122" t="s">
        <v>176</v>
      </c>
      <c r="B55" s="37"/>
      <c r="C55" s="38" t="s">
        <v>57</v>
      </c>
      <c r="D55" s="39" t="s">
        <v>53</v>
      </c>
      <c r="E55" s="51">
        <v>600</v>
      </c>
      <c r="F55" s="52">
        <v>5.0000000000000001E-4</v>
      </c>
      <c r="G55" s="67">
        <f>E55*F55</f>
        <v>0.3</v>
      </c>
      <c r="H55" s="17"/>
    </row>
    <row r="56" spans="1:8" x14ac:dyDescent="0.3">
      <c r="A56" s="124" t="s">
        <v>177</v>
      </c>
      <c r="B56" s="40"/>
      <c r="C56" s="41" t="s">
        <v>58</v>
      </c>
      <c r="D56" s="39" t="s">
        <v>54</v>
      </c>
      <c r="E56" s="51">
        <v>3</v>
      </c>
      <c r="F56" s="52">
        <v>3</v>
      </c>
      <c r="G56" s="67">
        <f>E56*F56</f>
        <v>9</v>
      </c>
      <c r="H56" s="17"/>
    </row>
    <row r="57" spans="1:8" x14ac:dyDescent="0.3">
      <c r="A57" s="122" t="s">
        <v>150</v>
      </c>
      <c r="B57" s="40"/>
      <c r="C57" s="38" t="s">
        <v>59</v>
      </c>
      <c r="D57" s="39" t="s">
        <v>55</v>
      </c>
      <c r="E57" s="52">
        <v>900</v>
      </c>
      <c r="F57" s="52">
        <v>7.4999999999999997E-2</v>
      </c>
      <c r="G57" s="67">
        <f>E57*F57</f>
        <v>67.5</v>
      </c>
      <c r="H57" s="17"/>
    </row>
    <row r="58" spans="1:8" x14ac:dyDescent="0.3">
      <c r="A58" s="123"/>
      <c r="B58" s="42"/>
      <c r="C58" s="76" t="s">
        <v>74</v>
      </c>
      <c r="D58" s="39"/>
      <c r="E58" s="53"/>
      <c r="F58" s="54"/>
      <c r="G58" s="67">
        <f>G57*1.4</f>
        <v>94.5</v>
      </c>
      <c r="H58" s="17"/>
    </row>
    <row r="59" spans="1:8" x14ac:dyDescent="0.3">
      <c r="A59" s="124" t="s">
        <v>179</v>
      </c>
      <c r="B59" s="40"/>
      <c r="C59" s="38" t="s">
        <v>67</v>
      </c>
      <c r="D59" s="39" t="s">
        <v>55</v>
      </c>
      <c r="E59" s="56">
        <v>750</v>
      </c>
      <c r="F59" s="52">
        <v>0.05</v>
      </c>
      <c r="G59" s="67">
        <f t="shared" ref="G59" si="3">E59*F59</f>
        <v>37.5</v>
      </c>
      <c r="H59" s="17"/>
    </row>
    <row r="60" spans="1:8" x14ac:dyDescent="0.3">
      <c r="A60" s="123"/>
      <c r="B60" s="42"/>
      <c r="C60" s="76" t="s">
        <v>75</v>
      </c>
      <c r="D60" s="39"/>
      <c r="E60" s="53"/>
      <c r="F60" s="54"/>
      <c r="G60" s="67">
        <f>G59*1.3</f>
        <v>48.75</v>
      </c>
      <c r="H60" s="17"/>
    </row>
    <row r="61" spans="1:8" x14ac:dyDescent="0.3">
      <c r="A61" s="123"/>
      <c r="B61" s="196" t="s">
        <v>69</v>
      </c>
      <c r="C61" s="202"/>
      <c r="D61" s="39"/>
      <c r="E61" s="54"/>
      <c r="F61" s="57" t="s">
        <v>13</v>
      </c>
      <c r="G61" s="69">
        <f>SUM(G55:G60)-G57-G59</f>
        <v>152.55000000000001</v>
      </c>
      <c r="H61" s="17"/>
    </row>
    <row r="62" spans="1:8" x14ac:dyDescent="0.3">
      <c r="A62" s="141"/>
      <c r="B62" s="196" t="s">
        <v>70</v>
      </c>
      <c r="C62" s="197"/>
      <c r="D62" s="23" t="s">
        <v>17</v>
      </c>
      <c r="E62" s="35" t="s">
        <v>52</v>
      </c>
      <c r="F62" s="23" t="s">
        <v>18</v>
      </c>
      <c r="G62" s="60" t="s">
        <v>19</v>
      </c>
      <c r="H62" s="17"/>
    </row>
    <row r="63" spans="1:8" x14ac:dyDescent="0.3">
      <c r="A63" s="121" t="s">
        <v>178</v>
      </c>
      <c r="B63" s="34"/>
      <c r="C63" s="38" t="s">
        <v>76</v>
      </c>
      <c r="D63" s="36">
        <v>1</v>
      </c>
      <c r="E63" s="58">
        <v>145</v>
      </c>
      <c r="F63" s="52">
        <v>1</v>
      </c>
      <c r="G63" s="70">
        <f>E63*F63</f>
        <v>145</v>
      </c>
      <c r="H63" s="17"/>
    </row>
    <row r="64" spans="1:8" ht="15" thickBot="1" x14ac:dyDescent="0.35">
      <c r="A64" s="71"/>
      <c r="B64" s="205" t="s">
        <v>87</v>
      </c>
      <c r="C64" s="206"/>
      <c r="D64" s="72"/>
      <c r="E64" s="73"/>
      <c r="F64" s="74"/>
      <c r="G64" s="75">
        <f>ROUND(G48+G53+G61+G63,2)</f>
        <v>829.2</v>
      </c>
      <c r="H64" s="17"/>
    </row>
    <row r="65" spans="1:8" ht="43.8" customHeight="1" x14ac:dyDescent="0.3">
      <c r="A65" s="190" t="s">
        <v>147</v>
      </c>
      <c r="B65" s="222" t="s">
        <v>219</v>
      </c>
      <c r="C65" s="223"/>
      <c r="D65" s="191"/>
      <c r="E65" s="192">
        <f>G100</f>
        <v>3356.28</v>
      </c>
      <c r="F65" s="193">
        <v>7</v>
      </c>
      <c r="G65" s="194">
        <f t="shared" si="1"/>
        <v>23493.960000000003</v>
      </c>
      <c r="H65" s="17"/>
    </row>
    <row r="66" spans="1:8" x14ac:dyDescent="0.3">
      <c r="A66" s="59"/>
      <c r="B66" s="195" t="s">
        <v>71</v>
      </c>
      <c r="C66" s="195"/>
      <c r="D66" s="23" t="s">
        <v>17</v>
      </c>
      <c r="E66" s="35" t="s">
        <v>52</v>
      </c>
      <c r="F66" s="23" t="s">
        <v>18</v>
      </c>
      <c r="G66" s="60" t="s">
        <v>19</v>
      </c>
      <c r="H66" s="17"/>
    </row>
    <row r="67" spans="1:8" x14ac:dyDescent="0.3">
      <c r="A67" s="142" t="s">
        <v>191</v>
      </c>
      <c r="B67" s="26" t="s">
        <v>20</v>
      </c>
      <c r="C67" s="27" t="s">
        <v>21</v>
      </c>
      <c r="D67" s="25" t="s">
        <v>14</v>
      </c>
      <c r="E67" s="110">
        <v>875</v>
      </c>
      <c r="F67" s="46">
        <v>1</v>
      </c>
      <c r="G67" s="61">
        <f t="shared" ref="G67:G76" si="4">F67*E67</f>
        <v>875</v>
      </c>
      <c r="H67" s="17"/>
    </row>
    <row r="68" spans="1:8" x14ac:dyDescent="0.3">
      <c r="A68" s="120" t="s">
        <v>193</v>
      </c>
      <c r="B68" s="29" t="s">
        <v>22</v>
      </c>
      <c r="C68" s="30" t="s">
        <v>23</v>
      </c>
      <c r="D68" s="28" t="s">
        <v>14</v>
      </c>
      <c r="E68" s="111">
        <v>250</v>
      </c>
      <c r="F68" s="47">
        <v>1</v>
      </c>
      <c r="G68" s="63">
        <f t="shared" si="4"/>
        <v>250</v>
      </c>
      <c r="H68" s="17"/>
    </row>
    <row r="69" spans="1:8" x14ac:dyDescent="0.3">
      <c r="A69" s="120" t="s">
        <v>192</v>
      </c>
      <c r="B69" s="29" t="s">
        <v>24</v>
      </c>
      <c r="C69" s="30" t="s">
        <v>25</v>
      </c>
      <c r="D69" s="28" t="s">
        <v>26</v>
      </c>
      <c r="E69" s="111">
        <v>30000</v>
      </c>
      <c r="F69" s="47">
        <v>4.0000000000000003E-5</v>
      </c>
      <c r="G69" s="63">
        <f t="shared" si="4"/>
        <v>1.2000000000000002</v>
      </c>
      <c r="H69" s="17"/>
    </row>
    <row r="70" spans="1:8" ht="24.6" x14ac:dyDescent="0.3">
      <c r="A70" s="120" t="s">
        <v>194</v>
      </c>
      <c r="B70" s="29" t="s">
        <v>27</v>
      </c>
      <c r="C70" s="31" t="s">
        <v>28</v>
      </c>
      <c r="D70" s="28" t="s">
        <v>14</v>
      </c>
      <c r="E70" s="111">
        <v>210</v>
      </c>
      <c r="F70" s="47">
        <v>1</v>
      </c>
      <c r="G70" s="63">
        <f t="shared" si="4"/>
        <v>210</v>
      </c>
      <c r="H70" s="17"/>
    </row>
    <row r="71" spans="1:8" x14ac:dyDescent="0.3">
      <c r="A71" s="120" t="s">
        <v>195</v>
      </c>
      <c r="B71" s="33" t="s">
        <v>29</v>
      </c>
      <c r="C71" s="31" t="s">
        <v>30</v>
      </c>
      <c r="D71" s="32" t="s">
        <v>14</v>
      </c>
      <c r="E71" s="111">
        <v>60</v>
      </c>
      <c r="F71" s="47">
        <v>1</v>
      </c>
      <c r="G71" s="63">
        <f t="shared" si="4"/>
        <v>60</v>
      </c>
      <c r="H71" s="17"/>
    </row>
    <row r="72" spans="1:8" ht="24.6" x14ac:dyDescent="0.3">
      <c r="A72" s="120" t="s">
        <v>196</v>
      </c>
      <c r="B72" s="29" t="s">
        <v>31</v>
      </c>
      <c r="C72" s="31" t="s">
        <v>32</v>
      </c>
      <c r="D72" s="28" t="s">
        <v>14</v>
      </c>
      <c r="E72" s="111">
        <v>64</v>
      </c>
      <c r="F72" s="47">
        <v>1</v>
      </c>
      <c r="G72" s="63">
        <f t="shared" si="4"/>
        <v>64</v>
      </c>
      <c r="H72" s="17"/>
    </row>
    <row r="73" spans="1:8" x14ac:dyDescent="0.3">
      <c r="A73" s="120" t="s">
        <v>197</v>
      </c>
      <c r="B73" s="29" t="s">
        <v>33</v>
      </c>
      <c r="C73" s="31" t="s">
        <v>34</v>
      </c>
      <c r="D73" s="28" t="s">
        <v>14</v>
      </c>
      <c r="E73" s="111">
        <v>78.150000000000006</v>
      </c>
      <c r="F73" s="47">
        <v>1</v>
      </c>
      <c r="G73" s="63">
        <f t="shared" si="4"/>
        <v>78.150000000000006</v>
      </c>
      <c r="H73" s="17"/>
    </row>
    <row r="74" spans="1:8" x14ac:dyDescent="0.3">
      <c r="A74" s="120" t="s">
        <v>198</v>
      </c>
      <c r="B74" s="29" t="s">
        <v>35</v>
      </c>
      <c r="C74" s="31" t="s">
        <v>36</v>
      </c>
      <c r="D74" s="32" t="s">
        <v>14</v>
      </c>
      <c r="E74" s="111">
        <v>50</v>
      </c>
      <c r="F74" s="47">
        <v>1</v>
      </c>
      <c r="G74" s="63">
        <f t="shared" si="4"/>
        <v>50</v>
      </c>
      <c r="H74" s="17"/>
    </row>
    <row r="75" spans="1:8" x14ac:dyDescent="0.3">
      <c r="A75" s="120" t="s">
        <v>199</v>
      </c>
      <c r="B75" s="33" t="s">
        <v>37</v>
      </c>
      <c r="C75" s="31" t="s">
        <v>38</v>
      </c>
      <c r="D75" s="32" t="s">
        <v>39</v>
      </c>
      <c r="E75" s="111">
        <v>294</v>
      </c>
      <c r="F75" s="47">
        <v>0.5</v>
      </c>
      <c r="G75" s="63">
        <f t="shared" si="4"/>
        <v>147</v>
      </c>
      <c r="H75" s="17"/>
    </row>
    <row r="76" spans="1:8" x14ac:dyDescent="0.3">
      <c r="A76" s="120" t="s">
        <v>200</v>
      </c>
      <c r="B76" s="33" t="s">
        <v>40</v>
      </c>
      <c r="C76" s="31" t="s">
        <v>41</v>
      </c>
      <c r="D76" s="32" t="s">
        <v>39</v>
      </c>
      <c r="E76" s="111">
        <v>293</v>
      </c>
      <c r="F76" s="47">
        <v>0.5</v>
      </c>
      <c r="G76" s="63">
        <f t="shared" si="4"/>
        <v>146.5</v>
      </c>
      <c r="H76" s="17"/>
    </row>
    <row r="77" spans="1:8" x14ac:dyDescent="0.3">
      <c r="A77" s="121"/>
      <c r="B77" s="198" t="s">
        <v>42</v>
      </c>
      <c r="C77" s="199"/>
      <c r="D77" s="24"/>
      <c r="E77" s="48"/>
      <c r="F77" s="49" t="s">
        <v>13</v>
      </c>
      <c r="G77" s="65">
        <f>SUM(G67:G76)</f>
        <v>1881.8500000000001</v>
      </c>
      <c r="H77" s="17"/>
    </row>
    <row r="78" spans="1:8" x14ac:dyDescent="0.3">
      <c r="A78" s="121"/>
      <c r="B78" s="118" t="s">
        <v>72</v>
      </c>
      <c r="C78" s="130"/>
      <c r="D78" s="23" t="s">
        <v>17</v>
      </c>
      <c r="E78" s="35" t="s">
        <v>52</v>
      </c>
      <c r="F78" s="23" t="s">
        <v>18</v>
      </c>
      <c r="G78" s="60" t="s">
        <v>19</v>
      </c>
      <c r="H78" s="17"/>
    </row>
    <row r="79" spans="1:8" x14ac:dyDescent="0.3">
      <c r="A79" s="120" t="s">
        <v>201</v>
      </c>
      <c r="B79" s="29" t="s">
        <v>43</v>
      </c>
      <c r="C79" s="30" t="s">
        <v>44</v>
      </c>
      <c r="D79" s="28" t="s">
        <v>45</v>
      </c>
      <c r="E79" s="111">
        <v>48</v>
      </c>
      <c r="F79" s="47">
        <v>1</v>
      </c>
      <c r="G79" s="63">
        <f>F79*E79</f>
        <v>48</v>
      </c>
      <c r="H79" s="17"/>
    </row>
    <row r="80" spans="1:8" ht="24" x14ac:dyDescent="0.3">
      <c r="A80" s="120" t="s">
        <v>202</v>
      </c>
      <c r="B80" s="29" t="s">
        <v>46</v>
      </c>
      <c r="C80" s="30" t="s">
        <v>47</v>
      </c>
      <c r="D80" s="28" t="s">
        <v>45</v>
      </c>
      <c r="E80" s="111">
        <v>7</v>
      </c>
      <c r="F80" s="47">
        <v>0.4</v>
      </c>
      <c r="G80" s="63">
        <f>F80*E80</f>
        <v>2.8000000000000003</v>
      </c>
      <c r="H80" s="17"/>
    </row>
    <row r="81" spans="1:8" x14ac:dyDescent="0.3">
      <c r="A81" s="121" t="s">
        <v>203</v>
      </c>
      <c r="B81" s="29" t="s">
        <v>48</v>
      </c>
      <c r="C81" s="30" t="s">
        <v>49</v>
      </c>
      <c r="D81" s="28" t="s">
        <v>50</v>
      </c>
      <c r="E81" s="112">
        <v>4.2</v>
      </c>
      <c r="F81" s="47">
        <v>3</v>
      </c>
      <c r="G81" s="63">
        <f>F81*E81</f>
        <v>12.600000000000001</v>
      </c>
      <c r="H81" s="17"/>
    </row>
    <row r="82" spans="1:8" x14ac:dyDescent="0.3">
      <c r="A82" s="121"/>
      <c r="B82" s="200" t="s">
        <v>51</v>
      </c>
      <c r="C82" s="201"/>
      <c r="D82" s="34"/>
      <c r="E82" s="50"/>
      <c r="F82" s="47" t="s">
        <v>13</v>
      </c>
      <c r="G82" s="66">
        <f>G81+G80+G79</f>
        <v>63.400000000000006</v>
      </c>
      <c r="H82" s="17"/>
    </row>
    <row r="83" spans="1:8" x14ac:dyDescent="0.3">
      <c r="A83" s="141"/>
      <c r="B83" s="196" t="s">
        <v>68</v>
      </c>
      <c r="C83" s="197"/>
      <c r="D83" s="23" t="s">
        <v>17</v>
      </c>
      <c r="E83" s="35" t="s">
        <v>52</v>
      </c>
      <c r="F83" s="23" t="s">
        <v>18</v>
      </c>
      <c r="G83" s="60" t="s">
        <v>19</v>
      </c>
      <c r="H83" s="17"/>
    </row>
    <row r="84" spans="1:8" x14ac:dyDescent="0.3">
      <c r="A84" s="122" t="s">
        <v>204</v>
      </c>
      <c r="B84" s="37"/>
      <c r="C84" s="38" t="s">
        <v>57</v>
      </c>
      <c r="D84" s="39" t="s">
        <v>53</v>
      </c>
      <c r="E84" s="51">
        <v>450</v>
      </c>
      <c r="F84" s="52">
        <v>5.0000000000000001E-4</v>
      </c>
      <c r="G84" s="67">
        <f>E84*F84</f>
        <v>0.22500000000000001</v>
      </c>
      <c r="H84" s="17"/>
    </row>
    <row r="85" spans="1:8" x14ac:dyDescent="0.3">
      <c r="A85" s="122" t="s">
        <v>205</v>
      </c>
      <c r="B85" s="40"/>
      <c r="C85" s="41" t="s">
        <v>58</v>
      </c>
      <c r="D85" s="39" t="s">
        <v>54</v>
      </c>
      <c r="E85" s="51">
        <v>3</v>
      </c>
      <c r="F85" s="52">
        <v>6</v>
      </c>
      <c r="G85" s="67">
        <f>E85*F85</f>
        <v>18</v>
      </c>
      <c r="H85" s="17"/>
    </row>
    <row r="86" spans="1:8" x14ac:dyDescent="0.3">
      <c r="A86" s="122" t="s">
        <v>206</v>
      </c>
      <c r="B86" s="40"/>
      <c r="C86" s="38" t="s">
        <v>59</v>
      </c>
      <c r="D86" s="39" t="s">
        <v>55</v>
      </c>
      <c r="E86" s="52">
        <v>600</v>
      </c>
      <c r="F86" s="52">
        <v>0.45</v>
      </c>
      <c r="G86" s="67">
        <f>E86*F86</f>
        <v>270</v>
      </c>
      <c r="H86" s="17"/>
    </row>
    <row r="87" spans="1:8" x14ac:dyDescent="0.3">
      <c r="A87" s="122" t="s">
        <v>207</v>
      </c>
      <c r="B87" s="42"/>
      <c r="C87" s="76" t="s">
        <v>74</v>
      </c>
      <c r="D87" s="39"/>
      <c r="E87" s="53"/>
      <c r="F87" s="54"/>
      <c r="G87" s="67">
        <f>G86*1.4</f>
        <v>378</v>
      </c>
      <c r="H87" s="17"/>
    </row>
    <row r="88" spans="1:8" ht="24" x14ac:dyDescent="0.3">
      <c r="A88" s="122" t="s">
        <v>208</v>
      </c>
      <c r="B88" s="43"/>
      <c r="C88" s="44" t="s">
        <v>60</v>
      </c>
      <c r="D88" s="45" t="s">
        <v>14</v>
      </c>
      <c r="E88" s="49">
        <v>45</v>
      </c>
      <c r="F88" s="55">
        <v>3</v>
      </c>
      <c r="G88" s="68">
        <f t="shared" ref="G88:G95" si="5">E88*F88</f>
        <v>135</v>
      </c>
      <c r="H88" s="17"/>
    </row>
    <row r="89" spans="1:8" x14ac:dyDescent="0.3">
      <c r="A89" s="122" t="s">
        <v>209</v>
      </c>
      <c r="B89" s="40"/>
      <c r="C89" s="38" t="s">
        <v>61</v>
      </c>
      <c r="D89" s="39" t="s">
        <v>14</v>
      </c>
      <c r="E89" s="52">
        <v>15</v>
      </c>
      <c r="F89" s="52">
        <v>3</v>
      </c>
      <c r="G89" s="67">
        <f t="shared" si="5"/>
        <v>45</v>
      </c>
      <c r="H89" s="17"/>
    </row>
    <row r="90" spans="1:8" x14ac:dyDescent="0.3">
      <c r="A90" s="122" t="s">
        <v>210</v>
      </c>
      <c r="B90" s="40"/>
      <c r="C90" s="38" t="s">
        <v>62</v>
      </c>
      <c r="D90" s="39" t="s">
        <v>56</v>
      </c>
      <c r="E90" s="52">
        <v>10</v>
      </c>
      <c r="F90" s="52">
        <v>1.5</v>
      </c>
      <c r="G90" s="67">
        <f t="shared" si="5"/>
        <v>15</v>
      </c>
      <c r="H90" s="17"/>
    </row>
    <row r="91" spans="1:8" x14ac:dyDescent="0.3">
      <c r="A91" s="122" t="s">
        <v>211</v>
      </c>
      <c r="B91" s="40"/>
      <c r="C91" s="38" t="s">
        <v>63</v>
      </c>
      <c r="D91" s="39" t="s">
        <v>56</v>
      </c>
      <c r="E91" s="52">
        <v>5.6</v>
      </c>
      <c r="F91" s="52">
        <v>4</v>
      </c>
      <c r="G91" s="67">
        <f t="shared" si="5"/>
        <v>22.4</v>
      </c>
      <c r="H91" s="17"/>
    </row>
    <row r="92" spans="1:8" x14ac:dyDescent="0.3">
      <c r="A92" s="122" t="s">
        <v>212</v>
      </c>
      <c r="B92" s="40"/>
      <c r="C92" s="38" t="s">
        <v>64</v>
      </c>
      <c r="D92" s="39" t="s">
        <v>56</v>
      </c>
      <c r="E92" s="51">
        <v>300</v>
      </c>
      <c r="F92" s="52">
        <v>0.2</v>
      </c>
      <c r="G92" s="67">
        <f t="shared" si="5"/>
        <v>60</v>
      </c>
      <c r="H92" s="17"/>
    </row>
    <row r="93" spans="1:8" x14ac:dyDescent="0.3">
      <c r="A93" s="122" t="s">
        <v>213</v>
      </c>
      <c r="B93" s="40"/>
      <c r="C93" s="38" t="s">
        <v>65</v>
      </c>
      <c r="D93" s="39" t="s">
        <v>56</v>
      </c>
      <c r="E93" s="52">
        <v>20</v>
      </c>
      <c r="F93" s="52">
        <v>3</v>
      </c>
      <c r="G93" s="67">
        <f t="shared" si="5"/>
        <v>60</v>
      </c>
      <c r="H93" s="17"/>
    </row>
    <row r="94" spans="1:8" x14ac:dyDescent="0.3">
      <c r="A94" s="122" t="s">
        <v>214</v>
      </c>
      <c r="B94" s="40"/>
      <c r="C94" s="38" t="s">
        <v>66</v>
      </c>
      <c r="D94" s="39" t="s">
        <v>14</v>
      </c>
      <c r="E94" s="52">
        <v>15</v>
      </c>
      <c r="F94" s="52">
        <v>1</v>
      </c>
      <c r="G94" s="67">
        <f t="shared" si="5"/>
        <v>15</v>
      </c>
      <c r="H94" s="17"/>
    </row>
    <row r="95" spans="1:8" x14ac:dyDescent="0.3">
      <c r="A95" s="122" t="s">
        <v>215</v>
      </c>
      <c r="B95" s="40"/>
      <c r="C95" s="38" t="s">
        <v>67</v>
      </c>
      <c r="D95" s="39" t="s">
        <v>55</v>
      </c>
      <c r="E95" s="56">
        <v>400</v>
      </c>
      <c r="F95" s="52">
        <v>0.12</v>
      </c>
      <c r="G95" s="67">
        <f t="shared" si="5"/>
        <v>48</v>
      </c>
      <c r="H95" s="17"/>
    </row>
    <row r="96" spans="1:8" x14ac:dyDescent="0.3">
      <c r="A96" s="123"/>
      <c r="B96" s="42"/>
      <c r="C96" s="76" t="s">
        <v>75</v>
      </c>
      <c r="D96" s="39"/>
      <c r="E96" s="53"/>
      <c r="F96" s="54"/>
      <c r="G96" s="67">
        <f>G95*1.3</f>
        <v>62.400000000000006</v>
      </c>
      <c r="H96" s="1"/>
    </row>
    <row r="97" spans="1:11" x14ac:dyDescent="0.3">
      <c r="A97" s="123"/>
      <c r="B97" s="196" t="s">
        <v>69</v>
      </c>
      <c r="C97" s="202"/>
      <c r="D97" s="39"/>
      <c r="E97" s="54"/>
      <c r="F97" s="57" t="s">
        <v>13</v>
      </c>
      <c r="G97" s="69">
        <f>SUM(G84:G96)-G86-G95</f>
        <v>811.02500000000009</v>
      </c>
      <c r="H97" s="1"/>
    </row>
    <row r="98" spans="1:11" x14ac:dyDescent="0.3">
      <c r="A98" s="141"/>
      <c r="B98" s="196" t="s">
        <v>70</v>
      </c>
      <c r="C98" s="197"/>
      <c r="D98" s="23" t="s">
        <v>17</v>
      </c>
      <c r="E98" s="35" t="s">
        <v>52</v>
      </c>
      <c r="F98" s="23" t="s">
        <v>18</v>
      </c>
      <c r="G98" s="60" t="s">
        <v>19</v>
      </c>
      <c r="H98" s="1"/>
    </row>
    <row r="99" spans="1:11" x14ac:dyDescent="0.3">
      <c r="A99" s="121" t="s">
        <v>151</v>
      </c>
      <c r="B99" s="34"/>
      <c r="C99" s="38" t="s">
        <v>162</v>
      </c>
      <c r="D99" s="36">
        <v>1</v>
      </c>
      <c r="E99" s="179">
        <v>600</v>
      </c>
      <c r="F99" s="52">
        <v>1</v>
      </c>
      <c r="G99" s="70">
        <f>E99*F99</f>
        <v>600</v>
      </c>
      <c r="H99" s="1"/>
      <c r="I99" s="1"/>
      <c r="J99" s="1"/>
      <c r="K99" s="1"/>
    </row>
    <row r="100" spans="1:11" ht="15" thickBot="1" x14ac:dyDescent="0.35">
      <c r="A100" s="144"/>
      <c r="B100" s="205" t="s">
        <v>73</v>
      </c>
      <c r="C100" s="206"/>
      <c r="D100" s="72"/>
      <c r="E100" s="73"/>
      <c r="F100" s="74"/>
      <c r="G100" s="75">
        <f>ROUND(G77+G82+G97+G99,2)</f>
        <v>3356.28</v>
      </c>
      <c r="H100" s="1"/>
      <c r="I100" s="1"/>
      <c r="J100" s="1"/>
      <c r="K100" s="1"/>
    </row>
    <row r="101" spans="1:11" x14ac:dyDescent="0.3">
      <c r="C101" s="3"/>
      <c r="D101" s="3"/>
      <c r="E101" s="4"/>
      <c r="F101" s="5"/>
      <c r="G101" s="6"/>
      <c r="H101" s="1"/>
      <c r="I101" s="1"/>
      <c r="J101" s="1"/>
      <c r="K101" s="1"/>
    </row>
    <row r="102" spans="1:11" x14ac:dyDescent="0.3">
      <c r="A102" s="145" t="s">
        <v>152</v>
      </c>
      <c r="B102" s="145"/>
      <c r="C102" s="174"/>
      <c r="D102" s="174"/>
      <c r="E102" s="175"/>
      <c r="F102" s="176"/>
      <c r="G102" s="177"/>
      <c r="H102" s="1"/>
      <c r="I102" s="1"/>
      <c r="J102" s="1"/>
      <c r="K102" s="1"/>
    </row>
    <row r="103" spans="1:11" ht="17.25" customHeight="1" x14ac:dyDescent="0.3">
      <c r="A103" s="167"/>
      <c r="B103" s="203" t="s">
        <v>1</v>
      </c>
      <c r="C103" s="204"/>
      <c r="D103" s="204"/>
      <c r="E103" s="204"/>
      <c r="F103" s="204"/>
      <c r="G103" s="204"/>
      <c r="H103" s="1"/>
      <c r="I103" s="1"/>
      <c r="J103" s="1"/>
      <c r="K103" s="1"/>
    </row>
    <row r="104" spans="1:11" x14ac:dyDescent="0.3">
      <c r="A104" s="168"/>
      <c r="B104" s="209" t="s">
        <v>2</v>
      </c>
      <c r="C104" s="210"/>
      <c r="D104" s="210"/>
      <c r="E104" s="210"/>
      <c r="F104" s="210"/>
      <c r="G104" s="210"/>
      <c r="H104" s="1"/>
    </row>
    <row r="105" spans="1:11" ht="18" customHeight="1" x14ac:dyDescent="0.3">
      <c r="A105" s="168"/>
      <c r="B105" s="211" t="s">
        <v>3</v>
      </c>
      <c r="C105" s="210"/>
      <c r="D105" s="210"/>
      <c r="E105" s="210"/>
      <c r="F105" s="210"/>
      <c r="G105" s="210"/>
      <c r="H105" s="1"/>
    </row>
    <row r="106" spans="1:11" x14ac:dyDescent="0.3">
      <c r="C106" s="1"/>
      <c r="D106" s="1"/>
      <c r="E106" s="1"/>
      <c r="F106" s="1"/>
      <c r="G106" s="1"/>
      <c r="H106" s="1"/>
    </row>
    <row r="107" spans="1:11" ht="15" thickBot="1" x14ac:dyDescent="0.35">
      <c r="C107" s="1"/>
      <c r="D107" s="1"/>
      <c r="E107" s="1"/>
      <c r="F107" s="1"/>
      <c r="G107" s="1"/>
      <c r="H107" s="1"/>
    </row>
    <row r="108" spans="1:11" x14ac:dyDescent="0.3">
      <c r="A108" s="163" t="s">
        <v>148</v>
      </c>
      <c r="B108" s="207" t="s">
        <v>161</v>
      </c>
      <c r="C108" s="208"/>
      <c r="D108" s="8" t="s">
        <v>17</v>
      </c>
      <c r="E108" s="7" t="s">
        <v>4</v>
      </c>
      <c r="F108" s="8" t="s">
        <v>5</v>
      </c>
      <c r="G108" s="8" t="s">
        <v>6</v>
      </c>
      <c r="H108" s="9" t="s">
        <v>0</v>
      </c>
    </row>
    <row r="109" spans="1:11" ht="15" thickBot="1" x14ac:dyDescent="0.35">
      <c r="A109" s="162"/>
      <c r="B109" s="155"/>
      <c r="C109" s="156" t="s">
        <v>7</v>
      </c>
      <c r="D109" s="166" t="s">
        <v>14</v>
      </c>
      <c r="E109" s="10">
        <v>150</v>
      </c>
      <c r="F109" s="11">
        <v>7</v>
      </c>
      <c r="G109" s="11">
        <v>3</v>
      </c>
      <c r="H109" s="12">
        <f>500*F109*G109</f>
        <v>10500</v>
      </c>
    </row>
    <row r="110" spans="1:11" ht="18" customHeight="1" thickBot="1" x14ac:dyDescent="0.35">
      <c r="C110" s="13"/>
      <c r="D110" s="13"/>
      <c r="E110" s="14"/>
      <c r="F110" s="14"/>
      <c r="G110" s="14"/>
      <c r="H110" s="1"/>
    </row>
    <row r="111" spans="1:11" ht="18" customHeight="1" x14ac:dyDescent="0.3">
      <c r="A111" s="164" t="s">
        <v>149</v>
      </c>
      <c r="B111" s="165"/>
      <c r="C111" s="158" t="s">
        <v>8</v>
      </c>
      <c r="D111" s="159" t="s">
        <v>17</v>
      </c>
      <c r="E111" s="7" t="s">
        <v>156</v>
      </c>
      <c r="F111" s="7" t="s">
        <v>9</v>
      </c>
      <c r="G111" s="7" t="s">
        <v>6</v>
      </c>
      <c r="H111" s="15" t="s">
        <v>0</v>
      </c>
    </row>
    <row r="112" spans="1:11" x14ac:dyDescent="0.3">
      <c r="A112" s="122" t="s">
        <v>180</v>
      </c>
      <c r="B112" s="37"/>
      <c r="C112" s="143" t="s">
        <v>10</v>
      </c>
      <c r="D112" s="170" t="s">
        <v>14</v>
      </c>
      <c r="E112" s="171">
        <f>E116*F116+E117*F117+E118*F118</f>
        <v>250</v>
      </c>
      <c r="F112" s="178">
        <v>7</v>
      </c>
      <c r="G112" s="172">
        <v>3</v>
      </c>
      <c r="H112" s="173">
        <f t="shared" ref="H112:H119" si="6">E112*F112*G112</f>
        <v>5250</v>
      </c>
      <c r="I112" s="16"/>
    </row>
    <row r="113" spans="1:10" x14ac:dyDescent="0.3">
      <c r="A113" s="122"/>
      <c r="B113" s="37"/>
      <c r="C113" s="143" t="s">
        <v>164</v>
      </c>
      <c r="D113" s="170" t="s">
        <v>14</v>
      </c>
      <c r="E113" s="171">
        <v>92</v>
      </c>
      <c r="F113" s="178">
        <v>4</v>
      </c>
      <c r="G113" s="172"/>
      <c r="H113" s="173">
        <f>(F113*E113)*14</f>
        <v>5152</v>
      </c>
      <c r="I113" s="16"/>
    </row>
    <row r="114" spans="1:10" x14ac:dyDescent="0.3">
      <c r="A114" s="122"/>
      <c r="B114" s="37"/>
      <c r="C114" s="143" t="s">
        <v>163</v>
      </c>
      <c r="D114" s="170" t="s">
        <v>111</v>
      </c>
      <c r="E114" s="171">
        <v>30</v>
      </c>
      <c r="F114" s="178">
        <v>150</v>
      </c>
      <c r="G114" s="172"/>
      <c r="H114" s="173">
        <f>E114*F114</f>
        <v>4500</v>
      </c>
      <c r="I114" s="16"/>
    </row>
    <row r="115" spans="1:10" x14ac:dyDescent="0.3">
      <c r="A115" s="122"/>
      <c r="B115" s="37"/>
      <c r="C115" s="143"/>
      <c r="D115" s="170"/>
      <c r="E115" s="171"/>
      <c r="F115" s="178"/>
      <c r="G115" s="172"/>
      <c r="H115" s="173"/>
      <c r="I115" s="16"/>
    </row>
    <row r="116" spans="1:10" x14ac:dyDescent="0.3">
      <c r="A116" s="122" t="s">
        <v>181</v>
      </c>
      <c r="B116" s="33" t="s">
        <v>37</v>
      </c>
      <c r="C116" s="143" t="s">
        <v>153</v>
      </c>
      <c r="D116" s="170" t="s">
        <v>155</v>
      </c>
      <c r="E116" s="171">
        <v>250</v>
      </c>
      <c r="F116" s="171">
        <v>0.5</v>
      </c>
      <c r="G116" s="172"/>
      <c r="H116" s="173"/>
      <c r="I116" s="16"/>
    </row>
    <row r="117" spans="1:10" x14ac:dyDescent="0.3">
      <c r="A117" s="122" t="s">
        <v>182</v>
      </c>
      <c r="B117" s="33" t="s">
        <v>40</v>
      </c>
      <c r="C117" s="143" t="s">
        <v>153</v>
      </c>
      <c r="D117" s="170" t="s">
        <v>155</v>
      </c>
      <c r="E117" s="171">
        <v>200</v>
      </c>
      <c r="F117" s="171">
        <v>0.5</v>
      </c>
      <c r="G117" s="172"/>
      <c r="H117" s="173"/>
      <c r="I117" s="16"/>
    </row>
    <row r="118" spans="1:10" ht="48.6" x14ac:dyDescent="0.3">
      <c r="A118" s="122" t="s">
        <v>183</v>
      </c>
      <c r="B118" s="157" t="s">
        <v>35</v>
      </c>
      <c r="C118" s="143" t="s">
        <v>154</v>
      </c>
      <c r="D118" s="170" t="s">
        <v>14</v>
      </c>
      <c r="E118" s="171">
        <v>25</v>
      </c>
      <c r="F118" s="171">
        <v>1</v>
      </c>
      <c r="G118" s="172"/>
      <c r="H118" s="173"/>
      <c r="I118" s="16"/>
    </row>
    <row r="119" spans="1:10" x14ac:dyDescent="0.3">
      <c r="A119" s="122" t="s">
        <v>184</v>
      </c>
      <c r="B119" s="37"/>
      <c r="C119" s="169" t="s">
        <v>11</v>
      </c>
      <c r="D119" s="170" t="s">
        <v>14</v>
      </c>
      <c r="E119" s="171">
        <f>E120*F120+E121*F121+E122*F122</f>
        <v>115</v>
      </c>
      <c r="F119" s="171">
        <v>17</v>
      </c>
      <c r="G119" s="172">
        <v>3</v>
      </c>
      <c r="H119" s="173">
        <f t="shared" si="6"/>
        <v>5865</v>
      </c>
      <c r="I119" s="16"/>
      <c r="J119" s="146"/>
    </row>
    <row r="120" spans="1:10" x14ac:dyDescent="0.3">
      <c r="A120" s="122" t="s">
        <v>185</v>
      </c>
      <c r="B120" s="33" t="s">
        <v>37</v>
      </c>
      <c r="C120" s="143" t="s">
        <v>158</v>
      </c>
      <c r="D120" s="170" t="s">
        <v>155</v>
      </c>
      <c r="E120" s="171">
        <v>250</v>
      </c>
      <c r="F120" s="171">
        <v>0.2</v>
      </c>
      <c r="G120" s="172"/>
      <c r="H120" s="173"/>
      <c r="I120" s="16"/>
    </row>
    <row r="121" spans="1:10" x14ac:dyDescent="0.3">
      <c r="A121" s="122" t="s">
        <v>186</v>
      </c>
      <c r="B121" s="33" t="s">
        <v>40</v>
      </c>
      <c r="C121" s="143" t="s">
        <v>158</v>
      </c>
      <c r="D121" s="170" t="s">
        <v>155</v>
      </c>
      <c r="E121" s="171">
        <v>200</v>
      </c>
      <c r="F121" s="171">
        <v>0.2</v>
      </c>
      <c r="G121" s="172"/>
      <c r="H121" s="173"/>
      <c r="I121" s="16"/>
    </row>
    <row r="122" spans="1:10" ht="36.6" x14ac:dyDescent="0.3">
      <c r="A122" s="122" t="s">
        <v>187</v>
      </c>
      <c r="B122" s="157" t="s">
        <v>35</v>
      </c>
      <c r="C122" s="143" t="s">
        <v>157</v>
      </c>
      <c r="D122" s="170" t="s">
        <v>14</v>
      </c>
      <c r="E122" s="171">
        <v>25</v>
      </c>
      <c r="F122" s="171">
        <v>1</v>
      </c>
      <c r="G122" s="172"/>
      <c r="H122" s="173"/>
      <c r="I122" s="16"/>
    </row>
    <row r="123" spans="1:10" x14ac:dyDescent="0.3">
      <c r="A123" s="122" t="s">
        <v>188</v>
      </c>
      <c r="B123" s="33" t="s">
        <v>37</v>
      </c>
      <c r="C123" s="143" t="s">
        <v>159</v>
      </c>
      <c r="D123" s="170" t="s">
        <v>155</v>
      </c>
      <c r="E123" s="171">
        <v>250</v>
      </c>
      <c r="F123" s="171">
        <v>0.15</v>
      </c>
      <c r="G123" s="172"/>
      <c r="H123" s="173"/>
      <c r="I123" s="16"/>
    </row>
    <row r="124" spans="1:10" x14ac:dyDescent="0.3">
      <c r="A124" s="122" t="s">
        <v>189</v>
      </c>
      <c r="B124" s="33" t="s">
        <v>40</v>
      </c>
      <c r="C124" s="143" t="s">
        <v>159</v>
      </c>
      <c r="D124" s="170" t="s">
        <v>155</v>
      </c>
      <c r="E124" s="171">
        <v>200</v>
      </c>
      <c r="F124" s="171">
        <v>0.15</v>
      </c>
      <c r="G124" s="172"/>
      <c r="H124" s="173"/>
      <c r="I124" s="16"/>
    </row>
    <row r="125" spans="1:10" ht="36.6" x14ac:dyDescent="0.3">
      <c r="A125" s="122" t="s">
        <v>190</v>
      </c>
      <c r="B125" s="157" t="s">
        <v>35</v>
      </c>
      <c r="C125" s="143" t="s">
        <v>157</v>
      </c>
      <c r="D125" s="170" t="s">
        <v>14</v>
      </c>
      <c r="E125" s="171">
        <v>24.5</v>
      </c>
      <c r="F125" s="171">
        <v>1</v>
      </c>
      <c r="G125" s="172"/>
      <c r="H125" s="173"/>
      <c r="I125" s="16"/>
    </row>
    <row r="126" spans="1:10" ht="15" thickBot="1" x14ac:dyDescent="0.35">
      <c r="A126" s="160"/>
      <c r="B126" s="155"/>
      <c r="C126" s="161" t="s">
        <v>12</v>
      </c>
      <c r="D126" s="161"/>
      <c r="E126" s="11"/>
      <c r="F126" s="11"/>
      <c r="G126" s="11"/>
      <c r="H126" s="12">
        <f>SUM(H112:H122)</f>
        <v>20767</v>
      </c>
    </row>
    <row r="127" spans="1:10" x14ac:dyDescent="0.3">
      <c r="C127" s="1"/>
      <c r="D127" s="1"/>
      <c r="E127" s="1"/>
      <c r="F127" s="1"/>
      <c r="G127" s="1"/>
      <c r="H127" s="1"/>
    </row>
    <row r="128" spans="1:10" x14ac:dyDescent="0.3">
      <c r="C128" s="1"/>
      <c r="D128" s="1"/>
      <c r="E128" s="1"/>
      <c r="F128" s="1"/>
      <c r="G128" s="1"/>
      <c r="H128" s="1"/>
    </row>
    <row r="129" spans="3:9" x14ac:dyDescent="0.3">
      <c r="C129" s="1"/>
      <c r="D129" s="1"/>
      <c r="E129" s="1"/>
      <c r="F129" s="1"/>
      <c r="G129" s="1"/>
      <c r="H129" s="1"/>
    </row>
    <row r="130" spans="3:9" x14ac:dyDescent="0.3">
      <c r="C130" s="1"/>
      <c r="D130" s="1"/>
      <c r="E130" s="1"/>
      <c r="F130" s="1"/>
      <c r="G130" s="1"/>
      <c r="H130" s="1"/>
    </row>
    <row r="131" spans="3:9" x14ac:dyDescent="0.3">
      <c r="C131" s="18" t="s">
        <v>15</v>
      </c>
      <c r="D131" s="18"/>
      <c r="E131" s="18"/>
      <c r="F131" s="18"/>
      <c r="G131" s="18"/>
      <c r="H131" s="19">
        <f>G5+G38+G65+H109+H126</f>
        <v>63625.36</v>
      </c>
      <c r="I131" s="147"/>
    </row>
    <row r="132" spans="3:9" x14ac:dyDescent="0.3">
      <c r="C132" s="1" t="s">
        <v>16</v>
      </c>
      <c r="D132" s="1"/>
      <c r="E132" s="1"/>
      <c r="F132" s="1"/>
      <c r="G132" s="1"/>
      <c r="H132" s="20">
        <f>ROUND(H131*0.21,2)</f>
        <v>13361.33</v>
      </c>
    </row>
    <row r="133" spans="3:9" x14ac:dyDescent="0.3">
      <c r="C133" s="21"/>
      <c r="D133" s="21"/>
      <c r="E133" s="1"/>
      <c r="F133" s="1"/>
      <c r="G133" s="1"/>
      <c r="H133" s="20">
        <f>H131+H132</f>
        <v>76986.69</v>
      </c>
    </row>
    <row r="134" spans="3:9" x14ac:dyDescent="0.3">
      <c r="C134" s="1"/>
      <c r="D134" s="1"/>
      <c r="E134" s="1"/>
      <c r="F134" s="1"/>
      <c r="G134" s="1"/>
      <c r="H134" s="1"/>
    </row>
    <row r="135" spans="3:9" x14ac:dyDescent="0.3">
      <c r="C135" s="1"/>
      <c r="D135" s="1"/>
      <c r="E135" s="1"/>
      <c r="F135" s="1"/>
      <c r="G135" s="1"/>
      <c r="H135" s="1"/>
    </row>
    <row r="137" spans="3:9" x14ac:dyDescent="0.3">
      <c r="C137" s="22"/>
      <c r="D137" s="22"/>
    </row>
    <row r="138" spans="3:9" x14ac:dyDescent="0.3">
      <c r="C138" s="22"/>
      <c r="D138" s="22"/>
    </row>
    <row r="139" spans="3:9" x14ac:dyDescent="0.3">
      <c r="C139" s="22"/>
      <c r="D139" s="22"/>
    </row>
  </sheetData>
  <mergeCells count="27">
    <mergeCell ref="B65:C65"/>
    <mergeCell ref="B62:C62"/>
    <mergeCell ref="B64:C64"/>
    <mergeCell ref="B48:C48"/>
    <mergeCell ref="B53:C53"/>
    <mergeCell ref="B54:C54"/>
    <mergeCell ref="B61:C61"/>
    <mergeCell ref="B39:C39"/>
    <mergeCell ref="B38:C38"/>
    <mergeCell ref="B20:C20"/>
    <mergeCell ref="A2:G2"/>
    <mergeCell ref="B6:C6"/>
    <mergeCell ref="B13:C13"/>
    <mergeCell ref="B14:C14"/>
    <mergeCell ref="B26:C26"/>
    <mergeCell ref="B5:C5"/>
    <mergeCell ref="B103:G103"/>
    <mergeCell ref="B100:C100"/>
    <mergeCell ref="B108:C108"/>
    <mergeCell ref="B104:G104"/>
    <mergeCell ref="B105:G105"/>
    <mergeCell ref="B66:C66"/>
    <mergeCell ref="B98:C98"/>
    <mergeCell ref="B77:C77"/>
    <mergeCell ref="B82:C82"/>
    <mergeCell ref="B83:C83"/>
    <mergeCell ref="B97:C97"/>
  </mergeCells>
  <phoneticPr fontId="23" type="noConversion"/>
  <pageMargins left="0.7" right="0.7" top="0.78740157499999996" bottom="0.78740157499999996" header="0.3" footer="0.3"/>
  <pageSetup paperSize="9" scale="84" orientation="portrait" r:id="rId1"/>
  <rowBreaks count="1" manualBreakCount="1">
    <brk id="107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2019-09-25T09:52:58Z</cp:lastPrinted>
  <dcterms:created xsi:type="dcterms:W3CDTF">2019-09-23T11:21:46Z</dcterms:created>
  <dcterms:modified xsi:type="dcterms:W3CDTF">2020-08-04T11:13:46Z</dcterms:modified>
</cp:coreProperties>
</file>