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USES\návrh Loučky, březová,\"/>
    </mc:Choice>
  </mc:AlternateContent>
  <xr:revisionPtr revIDLastSave="0" documentId="13_ncr:1_{0A81AE92-C474-420B-A81F-43892FD9E02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ozpočet " sheetId="2" r:id="rId1"/>
    <sheet name="Lis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3" i="2" l="1"/>
  <c r="H144" i="2" l="1"/>
  <c r="G129" i="2"/>
  <c r="H139" i="2" l="1"/>
  <c r="E149" i="2" l="1"/>
  <c r="E142" i="2"/>
  <c r="G65" i="2" l="1"/>
  <c r="G63" i="2"/>
  <c r="G64" i="2" s="1"/>
  <c r="G62" i="2"/>
  <c r="G60" i="2"/>
  <c r="G59" i="2"/>
  <c r="G56" i="2"/>
  <c r="G55" i="2"/>
  <c r="G54" i="2"/>
  <c r="G51" i="2"/>
  <c r="G50" i="2"/>
  <c r="G49" i="2"/>
  <c r="G48" i="2"/>
  <c r="G47" i="2"/>
  <c r="G44" i="2"/>
  <c r="G43" i="2"/>
  <c r="G42" i="2"/>
  <c r="G41" i="2"/>
  <c r="G40" i="2"/>
  <c r="G61" i="2" l="1"/>
  <c r="G66" i="2"/>
  <c r="G45" i="2"/>
  <c r="G57" i="2"/>
  <c r="G52" i="2"/>
  <c r="G67" i="2" l="1"/>
  <c r="E38" i="2" s="1"/>
  <c r="G38" i="2" s="1"/>
  <c r="G36" i="2"/>
  <c r="G33" i="2"/>
  <c r="G31" i="2"/>
  <c r="G32" i="2" s="1"/>
  <c r="G30" i="2"/>
  <c r="G28" i="2"/>
  <c r="G29" i="2" s="1"/>
  <c r="G27" i="2"/>
  <c r="G24" i="2"/>
  <c r="G23" i="2"/>
  <c r="G22" i="2"/>
  <c r="G19" i="2"/>
  <c r="G18" i="2"/>
  <c r="G17" i="2"/>
  <c r="G16" i="2"/>
  <c r="G15" i="2"/>
  <c r="G12" i="2"/>
  <c r="G11" i="2"/>
  <c r="G10" i="2"/>
  <c r="G9" i="2"/>
  <c r="G8" i="2"/>
  <c r="G7" i="2"/>
  <c r="G34" i="2" l="1"/>
  <c r="G25" i="2"/>
  <c r="G13" i="2"/>
  <c r="G20" i="2"/>
  <c r="G37" i="2" l="1"/>
  <c r="E5" i="2" s="1"/>
  <c r="G75" i="2" l="1"/>
  <c r="G74" i="2"/>
  <c r="G93" i="2"/>
  <c r="G89" i="2"/>
  <c r="G90" i="2" s="1"/>
  <c r="G87" i="2"/>
  <c r="G88" i="2" s="1"/>
  <c r="G86" i="2"/>
  <c r="G85" i="2"/>
  <c r="G82" i="2"/>
  <c r="G81" i="2"/>
  <c r="G80" i="2"/>
  <c r="G77" i="2"/>
  <c r="G76" i="2"/>
  <c r="G73" i="2"/>
  <c r="G72" i="2"/>
  <c r="G71" i="2"/>
  <c r="G70" i="2"/>
  <c r="G83" i="2" l="1"/>
  <c r="G78" i="2"/>
  <c r="G91" i="2"/>
  <c r="G94" i="2" l="1"/>
  <c r="E68" i="2" s="1"/>
  <c r="G68" i="2" s="1"/>
  <c r="G125" i="2"/>
  <c r="G126" i="2" s="1"/>
  <c r="G124" i="2"/>
  <c r="G123" i="2"/>
  <c r="G122" i="2"/>
  <c r="G121" i="2"/>
  <c r="G120" i="2"/>
  <c r="G119" i="2"/>
  <c r="G118" i="2"/>
  <c r="G116" i="2"/>
  <c r="G117" i="2" s="1"/>
  <c r="G115" i="2"/>
  <c r="G114" i="2"/>
  <c r="G111" i="2"/>
  <c r="G110" i="2"/>
  <c r="G109" i="2"/>
  <c r="G106" i="2"/>
  <c r="G105" i="2"/>
  <c r="G104" i="2"/>
  <c r="G103" i="2"/>
  <c r="G102" i="2"/>
  <c r="G101" i="2"/>
  <c r="G100" i="2"/>
  <c r="G99" i="2"/>
  <c r="G98" i="2"/>
  <c r="G97" i="2"/>
  <c r="H149" i="2"/>
  <c r="G5" i="2"/>
  <c r="G127" i="2" l="1"/>
  <c r="G107" i="2"/>
  <c r="G112" i="2"/>
  <c r="H142" i="2"/>
  <c r="H156" i="2" s="1"/>
  <c r="G130" i="2" l="1"/>
  <c r="E95" i="2" s="1"/>
  <c r="G95" i="2" s="1"/>
  <c r="H161" i="2" s="1"/>
  <c r="H162" i="2" l="1"/>
  <c r="H163" i="2" s="1"/>
</calcChain>
</file>

<file path=xl/sharedStrings.xml><?xml version="1.0" encoding="utf-8"?>
<sst xmlns="http://schemas.openxmlformats.org/spreadsheetml/2006/main" count="495" uniqueCount="244">
  <si>
    <t>Cena celkem Kč</t>
  </si>
  <si>
    <t xml:space="preserve"> ok =obvod kmene</t>
  </si>
  <si>
    <t>špičák = jeden výhon bez zapěstované koruny</t>
  </si>
  <si>
    <t>alejový strom = koruna nasazená min. 220 cm</t>
  </si>
  <si>
    <t>Kč/ks/sezona</t>
  </si>
  <si>
    <t>Počet</t>
  </si>
  <si>
    <t>Sezón</t>
  </si>
  <si>
    <t>Řez ovocných dřevin výchovný 1-5 rok po výsadbě*</t>
  </si>
  <si>
    <t>Pěstební opatření + následná péče o dřeviny *</t>
  </si>
  <si>
    <t>počet ks-j</t>
  </si>
  <si>
    <t>Ošetření vysazených neovocných stromů</t>
  </si>
  <si>
    <t>Ošetření vysázených keřů soliterní  ks</t>
  </si>
  <si>
    <t>Následná péče o dřeviny celkem</t>
  </si>
  <si>
    <t>Kč/ks</t>
  </si>
  <si>
    <t>ks</t>
  </si>
  <si>
    <t>Celkem</t>
  </si>
  <si>
    <t>DPH 21%</t>
  </si>
  <si>
    <t>M.j.</t>
  </si>
  <si>
    <t>Počet m.j.</t>
  </si>
  <si>
    <t>Cena celkem</t>
  </si>
  <si>
    <t>183 10-1221</t>
  </si>
  <si>
    <r>
      <t>Hloubení jámy v rovině 0,4- 1,0m</t>
    </r>
    <r>
      <rPr>
        <vertAlign val="superscript"/>
        <sz val="9"/>
        <color indexed="8"/>
        <rFont val="Calibri"/>
        <family val="2"/>
        <charset val="238"/>
      </rPr>
      <t>3</t>
    </r>
    <r>
      <rPr>
        <sz val="9"/>
        <color indexed="8"/>
        <rFont val="Calibri"/>
        <family val="2"/>
        <charset val="238"/>
      </rPr>
      <t xml:space="preserve"> s</t>
    </r>
    <r>
      <rPr>
        <sz val="9"/>
        <rFont val="Calibri"/>
        <family val="2"/>
        <charset val="238"/>
      </rPr>
      <t xml:space="preserve"> výměnou půdy z 50%</t>
    </r>
  </si>
  <si>
    <t>184 10-2114</t>
  </si>
  <si>
    <t>Výsadba stromu s balem (400-500 mm průměr balu)</t>
  </si>
  <si>
    <t>185 80-2114</t>
  </si>
  <si>
    <t>Hnojení umělým hnojivem s rozdělením jednotlivě k rostlinám (40g)</t>
  </si>
  <si>
    <t>t/ks</t>
  </si>
  <si>
    <t>184 21-5133</t>
  </si>
  <si>
    <t>Ukotvení dřeviny třemi kůly, délky 2-3m,  průměr do 10 cm s příčkami a úvazkem</t>
  </si>
  <si>
    <t>184 21-5412</t>
  </si>
  <si>
    <t>Zhotovení závlahové mísy vel. přes 0,5 do 1m</t>
  </si>
  <si>
    <t>184 50-1121</t>
  </si>
  <si>
    <t>Zhotovení obalu kmene a spodních částí větví stromu z juty v jedné vrstvě v rovině nebo svahu 1:5</t>
  </si>
  <si>
    <t>184 50-1141</t>
  </si>
  <si>
    <t>Zhotovení obalu kmene z rákosové rohože v rovině nebo svahu 1:5</t>
  </si>
  <si>
    <t>R</t>
  </si>
  <si>
    <t xml:space="preserve">Zřízení závlahové sondy  z perforované hadice </t>
  </si>
  <si>
    <t>185 80-4311</t>
  </si>
  <si>
    <t>Zálivka rostlin – 5x 100 l/ks</t>
  </si>
  <si>
    <r>
      <t>m</t>
    </r>
    <r>
      <rPr>
        <vertAlign val="superscript"/>
        <sz val="9"/>
        <color indexed="8"/>
        <rFont val="Calibri"/>
        <family val="2"/>
        <charset val="238"/>
      </rPr>
      <t>3</t>
    </r>
    <r>
      <rPr>
        <sz val="9"/>
        <color indexed="8"/>
        <rFont val="Calibri"/>
        <family val="2"/>
        <charset val="238"/>
      </rPr>
      <t>/ks</t>
    </r>
  </si>
  <si>
    <t>185 85-1121</t>
  </si>
  <si>
    <t>Dovoz vody -5x 100 l/ks</t>
  </si>
  <si>
    <t>Celkem založení</t>
  </si>
  <si>
    <t>184 91-1431</t>
  </si>
  <si>
    <t>Mulčování výsadby při tl. mulče 100-150 mm (drcená kůra)</t>
  </si>
  <si>
    <r>
      <t>1m</t>
    </r>
    <r>
      <rPr>
        <vertAlign val="superscript"/>
        <sz val="9"/>
        <color indexed="8"/>
        <rFont val="Calibri"/>
        <family val="2"/>
        <charset val="238"/>
      </rPr>
      <t>2</t>
    </r>
    <r>
      <rPr>
        <sz val="9"/>
        <color indexed="8"/>
        <rFont val="Calibri"/>
        <family val="2"/>
        <charset val="238"/>
      </rPr>
      <t>/ks</t>
    </r>
  </si>
  <si>
    <t>184 80-2613</t>
  </si>
  <si>
    <t>Chemické odpl.po založení - herbicid s glyfosátem 5 l/ha ( hnízdově v ohniskách výskytu vytr. plevelů - do 15% plochy) -  min. 2x</t>
  </si>
  <si>
    <t>185 80-3511</t>
  </si>
  <si>
    <t>Odstranění přerostlého drnu</t>
  </si>
  <si>
    <t>3bm/ks</t>
  </si>
  <si>
    <t>Celkem dokončovací péče</t>
  </si>
  <si>
    <t>Cena / m.j.</t>
  </si>
  <si>
    <r>
      <t>l/m</t>
    </r>
    <r>
      <rPr>
        <vertAlign val="superscript"/>
        <sz val="9"/>
        <color theme="1"/>
        <rFont val="Calibri"/>
        <family val="2"/>
        <charset val="238"/>
        <scheme val="minor"/>
      </rPr>
      <t>2</t>
    </r>
  </si>
  <si>
    <t>tabl.</t>
  </si>
  <si>
    <r>
      <t>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</si>
  <si>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t>bm</t>
  </si>
  <si>
    <r>
      <t>Chemický postřik herbicid s glyfosatem 0,0005 l/m</t>
    </r>
    <r>
      <rPr>
        <vertAlign val="superscript"/>
        <sz val="9"/>
        <color theme="1"/>
        <rFont val="Calibri"/>
        <family val="2"/>
        <charset val="238"/>
        <scheme val="minor"/>
      </rPr>
      <t>2</t>
    </r>
  </si>
  <si>
    <t xml:space="preserve">Umělé hnojivo - tablety,  40g/ks </t>
  </si>
  <si>
    <t>Zahradnický substrát</t>
  </si>
  <si>
    <t>Kůly na ukotvení stromů, kůl frézovaný s fazetou a špicí, pr. 7cm, délka 250 cm, 3ks/1strom</t>
  </si>
  <si>
    <t>Příčka z půlené frézované kulatiny pr. 9cm, délka 60cm, 3ks/1strom</t>
  </si>
  <si>
    <t>Úvazek bavlněný, šíře 3cm, 1,5m/1ks</t>
  </si>
  <si>
    <t>Juta na obalení kmene JT612 cca 4m/1strom</t>
  </si>
  <si>
    <t xml:space="preserve">Rákosová rohož š. 1,75-2,00 m vč. drátku </t>
  </si>
  <si>
    <t xml:space="preserve">Perforovaná závlahová hadice </t>
  </si>
  <si>
    <t xml:space="preserve">Víčko na hadici </t>
  </si>
  <si>
    <t>Drcená kůra na mulčování</t>
  </si>
  <si>
    <t>Specifikace pomocného materiálu</t>
  </si>
  <si>
    <t>Clekem pomocný materiál</t>
  </si>
  <si>
    <t>Specifikace rostlinného materiálu</t>
  </si>
  <si>
    <t>Příprava a výsadba</t>
  </si>
  <si>
    <t>Dokončovací péče v roce výsadby</t>
  </si>
  <si>
    <t>Výsadba listnatého stromu soliterního ok 14-16 za 1 ks celkem</t>
  </si>
  <si>
    <t>+ 40% přirážka na pořizovací náklady</t>
  </si>
  <si>
    <t>+ 30% přirážka na pořizovací náklady</t>
  </si>
  <si>
    <t>Ovoný špičák</t>
  </si>
  <si>
    <t>184 10-2112</t>
  </si>
  <si>
    <t>Výsadba stromu s balem (do 300 mm průměr balu)</t>
  </si>
  <si>
    <t>Zálivka rostlin – 5x 30 l/ks</t>
  </si>
  <si>
    <t>Dovoz vody -5x 30 l/ks</t>
  </si>
  <si>
    <t>Řez stromu při výsadbě</t>
  </si>
  <si>
    <t>Ukotvení dřeviny jedním kůlem, délky 1,5 m,  průměr do 6 cm s úvazkem</t>
  </si>
  <si>
    <t>184 81-3121</t>
  </si>
  <si>
    <t>Ochrana stromů proti okusu chráničem z plastu</t>
  </si>
  <si>
    <t>Mulčování výsadby při tl. mulče 100mm (drcená kůra)</t>
  </si>
  <si>
    <r>
      <t>Hloubení jámy v rovině do 0,2 m</t>
    </r>
    <r>
      <rPr>
        <vertAlign val="superscript"/>
        <sz val="9"/>
        <color indexed="8"/>
        <rFont val="Calibri"/>
        <family val="2"/>
        <charset val="238"/>
      </rPr>
      <t>3</t>
    </r>
    <r>
      <rPr>
        <sz val="9"/>
        <color indexed="8"/>
        <rFont val="Calibri"/>
        <family val="2"/>
        <charset val="238"/>
      </rPr>
      <t xml:space="preserve"> s</t>
    </r>
    <r>
      <rPr>
        <sz val="9"/>
        <rFont val="Calibri"/>
        <family val="2"/>
        <charset val="238"/>
      </rPr>
      <t xml:space="preserve"> výměnou půdy z 50%</t>
    </r>
  </si>
  <si>
    <t>Výsadba ovocný špičák za 1 ks celkem</t>
  </si>
  <si>
    <t>184 80-2111</t>
  </si>
  <si>
    <t>Chemické odplevelení před založením, postřikem s glyfosátem na široko (cca 5l / ha)</t>
  </si>
  <si>
    <r>
      <t>m</t>
    </r>
    <r>
      <rPr>
        <vertAlign val="superscript"/>
        <sz val="9"/>
        <color theme="1"/>
        <rFont val="Calibri"/>
        <family val="2"/>
        <charset val="238"/>
        <scheme val="minor"/>
      </rPr>
      <t>2</t>
    </r>
  </si>
  <si>
    <t>183 40-2121</t>
  </si>
  <si>
    <r>
      <t>Rozrušení půdy do 150 mm (100% plochy) souvislé plochy do 500 m</t>
    </r>
    <r>
      <rPr>
        <vertAlign val="superscript"/>
        <sz val="9"/>
        <color theme="1"/>
        <rFont val="Calibri"/>
        <family val="2"/>
        <charset val="238"/>
        <scheme val="minor"/>
      </rPr>
      <t>2</t>
    </r>
    <r>
      <rPr>
        <sz val="9"/>
        <color theme="1"/>
        <rFont val="Calibri"/>
        <family val="2"/>
        <charset val="238"/>
        <scheme val="minor"/>
      </rPr>
      <t xml:space="preserve"> v rovině nebo svahu do 1:5</t>
    </r>
  </si>
  <si>
    <t>181 11-1111</t>
  </si>
  <si>
    <r>
      <t>Plošná úprava terénu, s urovnáním povrchu, bez doplnění ornice, při nerovnostech 50-100 mm, plocha do 500 m</t>
    </r>
    <r>
      <rPr>
        <vertAlign val="superscript"/>
        <sz val="9"/>
        <color theme="1"/>
        <rFont val="Calibri"/>
        <family val="2"/>
        <charset val="238"/>
        <scheme val="minor"/>
      </rPr>
      <t>2</t>
    </r>
  </si>
  <si>
    <t>183 20-5112</t>
  </si>
  <si>
    <t>Založení záhonu pro výsadbu rostlin v zemině tř. 3</t>
  </si>
  <si>
    <t>185 80-4214</t>
  </si>
  <si>
    <t>Vypletí dřevin v rovině nebo svahu do 1:5 s naložením odpadu (10% plochy)</t>
  </si>
  <si>
    <t>184 91-1311</t>
  </si>
  <si>
    <t>Položení mulčovací textilie v rovině nebo svahu 1:5</t>
  </si>
  <si>
    <t>Celkem příprava stanoviště</t>
  </si>
  <si>
    <r>
      <t>Kč/m</t>
    </r>
    <r>
      <rPr>
        <b/>
        <vertAlign val="superscript"/>
        <sz val="9"/>
        <rFont val="Calibri"/>
        <family val="2"/>
        <charset val="238"/>
        <scheme val="minor"/>
      </rPr>
      <t>2</t>
    </r>
  </si>
  <si>
    <t>183 10-1213</t>
  </si>
  <si>
    <r>
      <t>Hloubení jamek s výměnou půdy z 50% v rovině, o objemu 0,02 - 0,05 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</si>
  <si>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t>Zálivka rostlin – 5x 10 l/ks</t>
  </si>
  <si>
    <r>
      <t>m</t>
    </r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>/ks</t>
    </r>
  </si>
  <si>
    <t>Dovoz vody -5x 10 l/ks</t>
  </si>
  <si>
    <t>Hnojení umělým hnojivem s rozdělením jednotlivě k rostlinám (20g)</t>
  </si>
  <si>
    <t>Chemické odpl. po založení - herbicid s glyfosátem 5 l/ha ( hnízdově v ohniskách výskytu vytr. plevelů - do 15% plochy) -  min. 2x</t>
  </si>
  <si>
    <r>
      <t>1m</t>
    </r>
    <r>
      <rPr>
        <vertAlign val="superscript"/>
        <sz val="9"/>
        <color indexed="8"/>
        <rFont val="Calibri"/>
        <family val="2"/>
        <charset val="238"/>
      </rPr>
      <t>2</t>
    </r>
  </si>
  <si>
    <t>m</t>
  </si>
  <si>
    <r>
      <t>Kč/m</t>
    </r>
    <r>
      <rPr>
        <vertAlign val="superscript"/>
        <sz val="9"/>
        <color theme="1"/>
        <rFont val="Calibri"/>
        <family val="2"/>
        <charset val="238"/>
        <scheme val="minor"/>
      </rPr>
      <t>2</t>
    </r>
  </si>
  <si>
    <r>
      <t>tabl./m</t>
    </r>
    <r>
      <rPr>
        <vertAlign val="superscript"/>
        <sz val="9"/>
        <color theme="1"/>
        <rFont val="Calibri"/>
        <family val="2"/>
        <charset val="238"/>
        <scheme val="minor"/>
      </rPr>
      <t>2</t>
    </r>
  </si>
  <si>
    <t>Keř/trvalka</t>
  </si>
  <si>
    <t>Specifikace  pomocného materiálu</t>
  </si>
  <si>
    <t>Umělé rozpustné hnojivo tablety,  20g/ks</t>
  </si>
  <si>
    <t>Založení</t>
  </si>
  <si>
    <t>Celkem dokončovací péče v roce výsadby</t>
  </si>
  <si>
    <t>Specifikace  pomocného materiálu cekem</t>
  </si>
  <si>
    <t>Popis rostlinného materiálu</t>
  </si>
  <si>
    <t>Mulčovací  textilie 45g/m2, šíře 1,6m</t>
  </si>
  <si>
    <r>
      <t>Kč/m</t>
    </r>
    <r>
      <rPr>
        <b/>
        <vertAlign val="superscript"/>
        <sz val="9"/>
        <color theme="1"/>
        <rFont val="Calibri"/>
        <family val="2"/>
        <charset val="238"/>
        <scheme val="minor"/>
      </rPr>
      <t>2</t>
    </r>
  </si>
  <si>
    <t>Keř listnatý- kontejnerovaný, vel. 20 - 40 cm za 1 ks celkem</t>
  </si>
  <si>
    <t>Výsadba keře s balem se zalitím (včetně urovnání povrchu půdy) bal 200 - 300 mm</t>
  </si>
  <si>
    <r>
      <t>Hloubení jamek s výměnou půdy z 50% v rovině, o objemu 0,04 - 0,06 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</si>
  <si>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t>Zálivka rostlin – 5x 20 l/ks</t>
  </si>
  <si>
    <t>Dovoz vody -5x 20 l/ks</t>
  </si>
  <si>
    <t>1.1</t>
  </si>
  <si>
    <t>1.2</t>
  </si>
  <si>
    <t>1.3</t>
  </si>
  <si>
    <t>1.4</t>
  </si>
  <si>
    <t>1.5</t>
  </si>
  <si>
    <t>1.6</t>
  </si>
  <si>
    <t>1.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</si>
  <si>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</si>
  <si>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</si>
  <si>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</si>
  <si>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</si>
  <si>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</si>
  <si>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</si>
  <si>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</si>
  <si>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</si>
  <si>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</si>
  <si>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</si>
  <si>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</si>
  <si>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</si>
  <si>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</si>
  <si>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</si>
  <si>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2.</t>
  </si>
  <si>
    <t>3.</t>
  </si>
  <si>
    <t>4.</t>
  </si>
  <si>
    <t>5.</t>
  </si>
  <si>
    <t>6.</t>
  </si>
  <si>
    <t>16.14</t>
  </si>
  <si>
    <t>17.25</t>
  </si>
  <si>
    <t>Vysvětlivky:</t>
  </si>
  <si>
    <t>Zálivka rostlin – 20x 25 l/ks</t>
  </si>
  <si>
    <t>Práce pomocné - výchovný řez, kontrola, doplnění nebo odstranění kotvících a ochranných prvků, hnojení, kypření výsadbové mísy, vyžínání porostu, odplevelování, ochrana proti chorobám, doplnění mulče</t>
  </si>
  <si>
    <t>m3/ks</t>
  </si>
  <si>
    <t>Kč/j</t>
  </si>
  <si>
    <t>Práce pomocné - výchovný řez, kontrola, hnojení, kypření výsadbové mísy, vyžínání porostu, odplevelování, ochrana proti chorobám, doplnění mulče</t>
  </si>
  <si>
    <t>Zálivka rostlin – 10x 20 l/ks</t>
  </si>
  <si>
    <t>Zálivka rostlin – 10x 15 l/ks</t>
  </si>
  <si>
    <t>Individuální výsadba dřevin</t>
  </si>
  <si>
    <t>Řez ovocných dřevin*</t>
  </si>
  <si>
    <t>Strom solitérní /10-12/</t>
  </si>
  <si>
    <t>Keř listnatý- kontejnerovaný, vel. 40-60 cm za 1 ks celkem</t>
  </si>
  <si>
    <t>pletivo</t>
  </si>
  <si>
    <t>oplocenka 4 kůly provazníky nahoře i dole proti okusu zvěře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</si>
  <si>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</si>
  <si>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</si>
  <si>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</si>
  <si>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</si>
  <si>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</si>
  <si>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</si>
  <si>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</si>
  <si>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</si>
  <si>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</si>
  <si>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</si>
  <si>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</si>
  <si>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</si>
  <si>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</si>
  <si>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</si>
  <si>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</si>
  <si>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</si>
  <si>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</si>
  <si>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</si>
  <si>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</si>
  <si>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</si>
  <si>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</si>
  <si>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</si>
  <si>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</si>
  <si>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</si>
  <si>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</si>
  <si>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</si>
  <si>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</si>
  <si>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</si>
  <si>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</si>
  <si>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</si>
  <si>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</si>
  <si>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3.16</t>
  </si>
  <si>
    <t>3.15</t>
  </si>
  <si>
    <t>6.1</t>
  </si>
  <si>
    <t>6.2</t>
  </si>
  <si>
    <t>6.3</t>
  </si>
  <si>
    <t>6.4</t>
  </si>
  <si>
    <t>6.5</t>
  </si>
  <si>
    <t>6.6</t>
  </si>
  <si>
    <t>6.7</t>
  </si>
  <si>
    <t>6.8</t>
  </si>
  <si>
    <t>6.10</t>
  </si>
  <si>
    <t>6.11</t>
  </si>
  <si>
    <t>6.12</t>
  </si>
  <si>
    <t>4.1</t>
  </si>
  <si>
    <t>4.3</t>
  </si>
  <si>
    <t>4.2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</si>
  <si>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</si>
  <si>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</si>
  <si>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</si>
  <si>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</si>
  <si>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</si>
  <si>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</si>
  <si>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</si>
  <si>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</si>
  <si>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</si>
  <si>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</si>
  <si>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</si>
  <si>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</si>
  <si>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</si>
  <si>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</si>
  <si>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</si>
  <si>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</si>
  <si>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</si>
  <si>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</si>
  <si>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</si>
  <si>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</si>
  <si>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</si>
  <si>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</si>
  <si>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Položkový rozpočet Projekt Mírová- výsadba dřevin</t>
  </si>
  <si>
    <r>
      <rPr>
        <b/>
        <u/>
        <sz val="11"/>
        <color theme="1"/>
        <rFont val="Calibri"/>
        <family val="2"/>
        <charset val="238"/>
        <scheme val="minor"/>
      </rPr>
      <t>Keř listnatý- kontejnerovaný, vel. 20 - 40 cm</t>
    </r>
    <r>
      <rPr>
        <b/>
        <sz val="11"/>
        <color theme="1"/>
        <rFont val="Calibri"/>
        <family val="2"/>
        <charset val="238"/>
        <scheme val="minor"/>
      </rPr>
      <t xml:space="preserve">
bez černý 1 ks,  vrba rozmarýnolistá 9 ks,  bříza zakrslá 3 ks, </t>
    </r>
  </si>
  <si>
    <r>
      <rPr>
        <b/>
        <u/>
        <sz val="11"/>
        <color theme="1"/>
        <rFont val="Calibri"/>
        <family val="2"/>
        <charset val="238"/>
        <scheme val="minor"/>
      </rPr>
      <t xml:space="preserve">Keř kontejnerovaný listnatý, velikost 40 - 60 cm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dřín obecný 2 ks</t>
    </r>
  </si>
  <si>
    <t>Ovocný špičák -   Jabloň Vilémovo 1 ks,  Jabloň Wealthy 1 ks, Třešeň  Karešova 1 ks, Třešeň Kaštánka 1ks,</t>
  </si>
  <si>
    <t>Listnatý strom ok 10 -12 cm (alejový strom); s balem - jeřáb obecný Moravský sladkoplodý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</si>
</sst>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č"/>
    <numFmt numFmtId="165" formatCode="#,##0.0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44">
    <xf numFmtId="0" fontId="0" fillId="0" borderId="0" xfId="0"/>
    <xf numFmtId="0" fontId="3" fillId="0" borderId="0" xfId="0" applyFont="1"/>
    <xf numFmtId="0" fontId="0" fillId="0" borderId="0" xfId="0" applyFill="1"/>
    <xf numFmtId="0" fontId="4" fillId="4" borderId="0" xfId="0" applyFont="1" applyFill="1" applyBorder="1" applyAlignment="1">
      <alignment wrapText="1" shrinkToFit="1"/>
    </xf>
    <xf numFmtId="4" fontId="4" fillId="0" borderId="0" xfId="0" applyNumberFormat="1" applyFont="1" applyFill="1" applyBorder="1" applyAlignment="1">
      <alignment vertical="center"/>
    </xf>
    <xf numFmtId="0" fontId="4" fillId="0" borderId="0" xfId="0" applyFont="1" applyBorder="1"/>
    <xf numFmtId="4" fontId="4" fillId="0" borderId="0" xfId="0" applyNumberFormat="1" applyFont="1" applyBorder="1"/>
    <xf numFmtId="0" fontId="2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2" fontId="5" fillId="0" borderId="15" xfId="0" applyNumberFormat="1" applyFont="1" applyFill="1" applyBorder="1" applyAlignment="1">
      <alignment horizontal="right"/>
    </xf>
    <xf numFmtId="0" fontId="3" fillId="0" borderId="15" xfId="0" applyFont="1" applyBorder="1"/>
    <xf numFmtId="4" fontId="4" fillId="0" borderId="16" xfId="0" applyNumberFormat="1" applyFont="1" applyBorder="1"/>
    <xf numFmtId="0" fontId="6" fillId="5" borderId="0" xfId="0" applyFont="1" applyFill="1" applyBorder="1" applyAlignment="1">
      <alignment horizontal="left" vertical="center"/>
    </xf>
    <xf numFmtId="0" fontId="3" fillId="0" borderId="0" xfId="0" applyFont="1" applyBorder="1" applyAlignment="1"/>
    <xf numFmtId="0" fontId="2" fillId="2" borderId="6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3" fillId="0" borderId="0" xfId="0" applyFont="1" applyFill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wrapText="1"/>
    </xf>
    <xf numFmtId="0" fontId="1" fillId="0" borderId="0" xfId="0" applyFont="1"/>
    <xf numFmtId="0" fontId="10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3" xfId="1" applyFont="1" applyBorder="1" applyAlignment="1">
      <alignment horizontal="center"/>
    </xf>
    <xf numFmtId="0" fontId="11" fillId="0" borderId="24" xfId="1" applyFont="1" applyBorder="1" applyAlignment="1">
      <alignment horizontal="center"/>
    </xf>
    <xf numFmtId="0" fontId="11" fillId="0" borderId="23" xfId="1" applyFont="1" applyBorder="1" applyAlignment="1">
      <alignment wrapText="1"/>
    </xf>
    <xf numFmtId="0" fontId="11" fillId="0" borderId="1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wrapText="1"/>
    </xf>
    <xf numFmtId="0" fontId="11" fillId="0" borderId="1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0" fillId="0" borderId="8" xfId="0" applyBorder="1"/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8" xfId="0" applyFont="1" applyBorder="1"/>
    <xf numFmtId="0" fontId="11" fillId="0" borderId="24" xfId="0" applyFont="1" applyBorder="1" applyAlignment="1">
      <alignment horizontal="left"/>
    </xf>
    <xf numFmtId="0" fontId="11" fillId="0" borderId="2" xfId="0" applyFont="1" applyBorder="1"/>
    <xf numFmtId="0" fontId="11" fillId="0" borderId="8" xfId="0" applyFont="1" applyBorder="1" applyAlignment="1">
      <alignment vertical="center"/>
    </xf>
    <xf numFmtId="0" fontId="11" fillId="0" borderId="8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3" xfId="1" applyFont="1" applyBorder="1" applyAlignment="1">
      <alignment horizontal="right" vertical="center"/>
    </xf>
    <xf numFmtId="0" fontId="11" fillId="0" borderId="1" xfId="1" applyFont="1" applyBorder="1" applyAlignment="1">
      <alignment horizontal="right" vertical="center"/>
    </xf>
    <xf numFmtId="164" fontId="15" fillId="0" borderId="2" xfId="1" applyNumberFormat="1" applyFont="1" applyBorder="1" applyAlignment="1">
      <alignment horizontal="right" vertical="center"/>
    </xf>
    <xf numFmtId="0" fontId="11" fillId="0" borderId="8" xfId="1" applyFont="1" applyBorder="1" applyAlignment="1">
      <alignment horizontal="right" vertical="center"/>
    </xf>
    <xf numFmtId="0" fontId="11" fillId="0" borderId="2" xfId="1" applyFont="1" applyBorder="1" applyAlignment="1">
      <alignment horizontal="right" vertical="center"/>
    </xf>
    <xf numFmtId="0" fontId="11" fillId="0" borderId="8" xfId="1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8" xfId="0" applyFont="1" applyBorder="1" applyAlignment="1">
      <alignment horizontal="right" vertical="center"/>
    </xf>
    <xf numFmtId="0" fontId="11" fillId="0" borderId="24" xfId="0" applyFont="1" applyBorder="1" applyAlignment="1">
      <alignment horizontal="right"/>
    </xf>
    <xf numFmtId="0" fontId="11" fillId="0" borderId="8" xfId="0" applyFont="1" applyFill="1" applyBorder="1" applyAlignment="1">
      <alignment horizontal="right"/>
    </xf>
    <xf numFmtId="0" fontId="15" fillId="0" borderId="8" xfId="0" applyFont="1" applyBorder="1" applyAlignment="1">
      <alignment horizontal="right"/>
    </xf>
    <xf numFmtId="0" fontId="11" fillId="0" borderId="19" xfId="1" applyFont="1" applyBorder="1"/>
    <xf numFmtId="0" fontId="10" fillId="0" borderId="9" xfId="1" applyFont="1" applyBorder="1" applyAlignment="1">
      <alignment horizontal="center"/>
    </xf>
    <xf numFmtId="4" fontId="11" fillId="0" borderId="30" xfId="1" applyNumberFormat="1" applyFont="1" applyBorder="1" applyAlignment="1">
      <alignment horizontal="right" vertical="center"/>
    </xf>
    <xf numFmtId="0" fontId="11" fillId="0" borderId="19" xfId="1" applyFont="1" applyBorder="1" applyAlignment="1">
      <alignment horizontal="center" vertical="center"/>
    </xf>
    <xf numFmtId="4" fontId="11" fillId="0" borderId="9" xfId="1" applyNumberFormat="1" applyFont="1" applyBorder="1" applyAlignment="1">
      <alignment horizontal="right" vertical="center"/>
    </xf>
    <xf numFmtId="0" fontId="11" fillId="0" borderId="19" xfId="1" applyFont="1" applyBorder="1" applyAlignment="1">
      <alignment horizontal="center"/>
    </xf>
    <xf numFmtId="4" fontId="10" fillId="0" borderId="20" xfId="1" applyNumberFormat="1" applyFont="1" applyBorder="1" applyAlignment="1">
      <alignment horizontal="right" vertical="center"/>
    </xf>
    <xf numFmtId="4" fontId="10" fillId="0" borderId="9" xfId="1" applyNumberFormat="1" applyFont="1" applyBorder="1" applyAlignment="1">
      <alignment horizontal="right" vertical="center"/>
    </xf>
    <xf numFmtId="2" fontId="11" fillId="0" borderId="9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 vertical="center"/>
    </xf>
    <xf numFmtId="2" fontId="10" fillId="0" borderId="9" xfId="0" applyNumberFormat="1" applyFont="1" applyFill="1" applyBorder="1" applyAlignment="1">
      <alignment horizontal="right"/>
    </xf>
    <xf numFmtId="165" fontId="10" fillId="0" borderId="9" xfId="0" applyNumberFormat="1" applyFont="1" applyBorder="1" applyAlignment="1">
      <alignment horizontal="right"/>
    </xf>
    <xf numFmtId="0" fontId="11" fillId="0" borderId="31" xfId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0" borderId="10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165" fontId="10" fillId="0" borderId="12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left"/>
    </xf>
    <xf numFmtId="0" fontId="11" fillId="0" borderId="23" xfId="1" applyFont="1" applyBorder="1" applyAlignment="1">
      <alignment horizontal="center" vertical="center"/>
    </xf>
    <xf numFmtId="0" fontId="11" fillId="0" borderId="23" xfId="1" applyFont="1" applyBorder="1" applyAlignment="1">
      <alignment vertical="center" wrapText="1"/>
    </xf>
    <xf numFmtId="164" fontId="15" fillId="0" borderId="2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1" fillId="0" borderId="8" xfId="1" applyFont="1" applyBorder="1" applyAlignment="1">
      <alignment vertical="center" wrapText="1"/>
    </xf>
    <xf numFmtId="0" fontId="15" fillId="0" borderId="8" xfId="1" applyFont="1" applyBorder="1" applyAlignment="1">
      <alignment wrapText="1"/>
    </xf>
    <xf numFmtId="0" fontId="10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wrapText="1"/>
    </xf>
    <xf numFmtId="0" fontId="11" fillId="0" borderId="3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0" fillId="0" borderId="26" xfId="1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8" xfId="0" applyFont="1" applyFill="1" applyBorder="1" applyAlignment="1">
      <alignment horizontal="center"/>
    </xf>
    <xf numFmtId="4" fontId="10" fillId="0" borderId="9" xfId="1" applyNumberFormat="1" applyFont="1" applyBorder="1" applyAlignment="1">
      <alignment horizontal="center" vertical="center"/>
    </xf>
    <xf numFmtId="4" fontId="10" fillId="0" borderId="20" xfId="1" applyNumberFormat="1" applyFont="1" applyBorder="1" applyAlignment="1">
      <alignment horizontal="center" vertical="center"/>
    </xf>
    <xf numFmtId="2" fontId="10" fillId="0" borderId="9" xfId="0" applyNumberFormat="1" applyFont="1" applyFill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1" fillId="0" borderId="14" xfId="0" applyFont="1" applyBorder="1"/>
    <xf numFmtId="0" fontId="10" fillId="0" borderId="15" xfId="0" applyFont="1" applyBorder="1" applyAlignment="1">
      <alignment horizontal="left"/>
    </xf>
    <xf numFmtId="0" fontId="9" fillId="0" borderId="1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2" fontId="10" fillId="0" borderId="16" xfId="0" applyNumberFormat="1" applyFont="1" applyFill="1" applyBorder="1" applyAlignment="1">
      <alignment horizontal="center"/>
    </xf>
    <xf numFmtId="165" fontId="10" fillId="0" borderId="9" xfId="0" applyNumberFormat="1" applyFont="1" applyBorder="1" applyAlignment="1">
      <alignment horizontal="center"/>
    </xf>
    <xf numFmtId="0" fontId="4" fillId="0" borderId="35" xfId="1" applyFont="1" applyBorder="1" applyAlignment="1">
      <alignment horizontal="center"/>
    </xf>
    <xf numFmtId="0" fontId="4" fillId="0" borderId="37" xfId="1" applyFont="1" applyBorder="1" applyAlignment="1">
      <alignment horizontal="center"/>
    </xf>
    <xf numFmtId="0" fontId="4" fillId="0" borderId="36" xfId="1" applyFont="1" applyBorder="1" applyAlignment="1">
      <alignment horizontal="center"/>
    </xf>
    <xf numFmtId="0" fontId="11" fillId="0" borderId="1" xfId="1" applyFont="1" applyBorder="1" applyAlignment="1">
      <alignment vertical="center"/>
    </xf>
    <xf numFmtId="4" fontId="11" fillId="0" borderId="9" xfId="1" applyNumberFormat="1" applyFont="1" applyBorder="1" applyAlignment="1">
      <alignment vertical="center"/>
    </xf>
    <xf numFmtId="0" fontId="15" fillId="0" borderId="24" xfId="0" applyFont="1" applyBorder="1" applyAlignment="1">
      <alignment horizontal="right"/>
    </xf>
    <xf numFmtId="0" fontId="15" fillId="0" borderId="23" xfId="1" applyNumberFormat="1" applyFont="1" applyBorder="1" applyAlignment="1">
      <alignment horizontal="right" vertical="center"/>
    </xf>
    <xf numFmtId="0" fontId="15" fillId="0" borderId="1" xfId="1" applyNumberFormat="1" applyFont="1" applyBorder="1" applyAlignment="1">
      <alignment horizontal="right" vertical="center"/>
    </xf>
    <xf numFmtId="0" fontId="11" fillId="0" borderId="1" xfId="1" applyNumberFormat="1" applyFont="1" applyBorder="1" applyAlignment="1">
      <alignment horizontal="right" vertical="center"/>
    </xf>
    <xf numFmtId="0" fontId="15" fillId="0" borderId="1" xfId="1" applyNumberFormat="1" applyFont="1" applyBorder="1" applyAlignment="1">
      <alignment vertical="center"/>
    </xf>
    <xf numFmtId="0" fontId="11" fillId="0" borderId="1" xfId="1" applyNumberFormat="1" applyFont="1" applyBorder="1" applyAlignment="1">
      <alignment vertical="center"/>
    </xf>
    <xf numFmtId="0" fontId="11" fillId="0" borderId="23" xfId="1" applyNumberFormat="1" applyFont="1" applyBorder="1" applyAlignment="1">
      <alignment horizontal="right" vertical="center"/>
    </xf>
    <xf numFmtId="0" fontId="11" fillId="0" borderId="30" xfId="1" applyNumberFormat="1" applyFont="1" applyBorder="1" applyAlignment="1">
      <alignment horizontal="right" vertical="center"/>
    </xf>
    <xf numFmtId="0" fontId="11" fillId="0" borderId="9" xfId="1" applyNumberFormat="1" applyFont="1" applyBorder="1" applyAlignment="1">
      <alignment horizontal="right" vertical="center"/>
    </xf>
    <xf numFmtId="0" fontId="10" fillId="0" borderId="2" xfId="1" applyFont="1" applyBorder="1"/>
    <xf numFmtId="49" fontId="11" fillId="0" borderId="29" xfId="1" applyNumberFormat="1" applyFont="1" applyBorder="1" applyAlignment="1">
      <alignment horizontal="center" vertical="center"/>
    </xf>
    <xf numFmtId="49" fontId="11" fillId="0" borderId="19" xfId="1" applyNumberFormat="1" applyFont="1" applyBorder="1" applyAlignment="1">
      <alignment horizontal="center" vertical="center"/>
    </xf>
    <xf numFmtId="49" fontId="11" fillId="0" borderId="19" xfId="1" applyNumberFormat="1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49" fontId="11" fillId="0" borderId="19" xfId="0" applyNumberFormat="1" applyFont="1" applyBorder="1"/>
    <xf numFmtId="49" fontId="11" fillId="0" borderId="7" xfId="1" applyNumberFormat="1" applyFont="1" applyBorder="1" applyAlignment="1">
      <alignment horizontal="center"/>
    </xf>
    <xf numFmtId="49" fontId="10" fillId="0" borderId="32" xfId="1" applyNumberFormat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11" fillId="0" borderId="24" xfId="1" applyFont="1" applyBorder="1" applyAlignment="1">
      <alignment horizontal="center" vertical="center"/>
    </xf>
    <xf numFmtId="0" fontId="11" fillId="0" borderId="24" xfId="1" applyFont="1" applyBorder="1" applyAlignment="1">
      <alignment wrapText="1"/>
    </xf>
    <xf numFmtId="0" fontId="11" fillId="0" borderId="3" xfId="1" applyFont="1" applyBorder="1"/>
    <xf numFmtId="49" fontId="11" fillId="0" borderId="18" xfId="1" applyNumberFormat="1" applyFont="1" applyBorder="1" applyAlignment="1">
      <alignment horizontal="center"/>
    </xf>
    <xf numFmtId="0" fontId="11" fillId="0" borderId="26" xfId="1" applyFont="1" applyBorder="1" applyAlignment="1">
      <alignment horizontal="center" vertical="center"/>
    </xf>
    <xf numFmtId="0" fontId="11" fillId="0" borderId="26" xfId="1" applyFont="1" applyBorder="1" applyAlignment="1">
      <alignment wrapText="1"/>
    </xf>
    <xf numFmtId="0" fontId="0" fillId="0" borderId="29" xfId="0" applyBorder="1"/>
    <xf numFmtId="0" fontId="11" fillId="0" borderId="1" xfId="0" applyFont="1" applyBorder="1" applyAlignment="1">
      <alignment horizontal="left"/>
    </xf>
    <xf numFmtId="0" fontId="10" fillId="0" borderId="21" xfId="1" applyFont="1" applyBorder="1" applyAlignment="1">
      <alignment horizontal="left"/>
    </xf>
    <xf numFmtId="0" fontId="9" fillId="0" borderId="39" xfId="0" applyFont="1" applyBorder="1" applyAlignment="1">
      <alignment horizontal="center"/>
    </xf>
    <xf numFmtId="0" fontId="10" fillId="0" borderId="40" xfId="1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49" fontId="0" fillId="0" borderId="19" xfId="0" applyNumberFormat="1" applyBorder="1"/>
    <xf numFmtId="49" fontId="11" fillId="0" borderId="29" xfId="1" applyNumberFormat="1" applyFont="1" applyBorder="1" applyAlignment="1">
      <alignment horizontal="center"/>
    </xf>
    <xf numFmtId="0" fontId="11" fillId="0" borderId="8" xfId="0" applyFont="1" applyBorder="1" applyAlignment="1">
      <alignment horizontal="left" wrapText="1"/>
    </xf>
    <xf numFmtId="49" fontId="11" fillId="0" borderId="31" xfId="1" applyNumberFormat="1" applyFont="1" applyBorder="1" applyAlignment="1">
      <alignment horizontal="center"/>
    </xf>
    <xf numFmtId="0" fontId="11" fillId="0" borderId="0" xfId="0" applyFont="1"/>
    <xf numFmtId="0" fontId="3" fillId="0" borderId="0" xfId="0" applyFont="1" applyFill="1" applyBorder="1" applyAlignment="1"/>
    <xf numFmtId="4" fontId="0" fillId="0" borderId="0" xfId="0" applyNumberFormat="1"/>
    <xf numFmtId="0" fontId="0" fillId="0" borderId="0" xfId="0" applyBorder="1" applyAlignment="1"/>
    <xf numFmtId="0" fontId="2" fillId="0" borderId="0" xfId="0" applyFont="1" applyFill="1" applyBorder="1" applyAlignment="1">
      <alignment horizontal="left" vertical="center" wrapText="1"/>
    </xf>
    <xf numFmtId="0" fontId="4" fillId="7" borderId="33" xfId="1" applyFont="1" applyFill="1" applyBorder="1"/>
    <xf numFmtId="0" fontId="0" fillId="7" borderId="34" xfId="0" applyFill="1" applyBorder="1"/>
    <xf numFmtId="0" fontId="11" fillId="7" borderId="34" xfId="1" applyFont="1" applyFill="1" applyBorder="1" applyAlignment="1"/>
    <xf numFmtId="0" fontId="11" fillId="7" borderId="34" xfId="1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15" xfId="0" applyBorder="1"/>
    <xf numFmtId="0" fontId="5" fillId="0" borderId="15" xfId="0" applyFont="1" applyFill="1" applyBorder="1"/>
    <xf numFmtId="0" fontId="0" fillId="0" borderId="8" xfId="0" applyBorder="1" applyAlignment="1">
      <alignment horizontal="center"/>
    </xf>
    <xf numFmtId="0" fontId="7" fillId="3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14" xfId="0" applyBorder="1"/>
    <xf numFmtId="0" fontId="4" fillId="0" borderId="15" xfId="0" applyFont="1" applyFill="1" applyBorder="1"/>
    <xf numFmtId="0" fontId="4" fillId="0" borderId="1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2" borderId="5" xfId="0" applyFill="1" applyBorder="1"/>
    <xf numFmtId="0" fontId="5" fillId="0" borderId="15" xfId="0" applyFont="1" applyFill="1" applyBorder="1" applyAlignment="1">
      <alignment horizontal="center"/>
    </xf>
    <xf numFmtId="0" fontId="0" fillId="0" borderId="17" xfId="0" applyBorder="1"/>
    <xf numFmtId="0" fontId="0" fillId="0" borderId="2" xfId="0" applyBorder="1"/>
    <xf numFmtId="0" fontId="11" fillId="0" borderId="8" xfId="0" applyFont="1" applyBorder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8" xfId="0" applyFont="1" applyBorder="1" applyAlignment="1"/>
    <xf numFmtId="0" fontId="11" fillId="0" borderId="8" xfId="0" applyFont="1" applyFill="1" applyBorder="1" applyAlignment="1"/>
    <xf numFmtId="4" fontId="11" fillId="0" borderId="9" xfId="0" applyNumberFormat="1" applyFont="1" applyBorder="1"/>
    <xf numFmtId="0" fontId="20" fillId="4" borderId="0" xfId="0" applyFont="1" applyFill="1" applyBorder="1" applyAlignment="1">
      <alignment wrapText="1" shrinkToFit="1"/>
    </xf>
    <xf numFmtId="4" fontId="20" fillId="0" borderId="0" xfId="0" applyNumberFormat="1" applyFont="1" applyFill="1" applyBorder="1" applyAlignment="1">
      <alignment vertical="center"/>
    </xf>
    <xf numFmtId="0" fontId="20" fillId="0" borderId="0" xfId="0" applyFont="1" applyBorder="1"/>
    <xf numFmtId="4" fontId="20" fillId="0" borderId="0" xfId="0" applyNumberFormat="1" applyFont="1" applyBorder="1"/>
    <xf numFmtId="0" fontId="11" fillId="6" borderId="8" xfId="0" applyFont="1" applyFill="1" applyBorder="1" applyAlignment="1"/>
    <xf numFmtId="0" fontId="15" fillId="6" borderId="8" xfId="0" applyFont="1" applyFill="1" applyBorder="1" applyAlignment="1">
      <alignment horizontal="right"/>
    </xf>
    <xf numFmtId="0" fontId="11" fillId="6" borderId="19" xfId="1" applyFont="1" applyFill="1" applyBorder="1"/>
    <xf numFmtId="49" fontId="11" fillId="6" borderId="19" xfId="1" applyNumberFormat="1" applyFont="1" applyFill="1" applyBorder="1" applyAlignment="1">
      <alignment horizontal="center" vertical="center"/>
    </xf>
    <xf numFmtId="49" fontId="11" fillId="6" borderId="19" xfId="1" applyNumberFormat="1" applyFont="1" applyFill="1" applyBorder="1" applyAlignment="1">
      <alignment horizontal="center"/>
    </xf>
    <xf numFmtId="49" fontId="0" fillId="6" borderId="19" xfId="0" applyNumberFormat="1" applyFill="1" applyBorder="1"/>
    <xf numFmtId="49" fontId="11" fillId="6" borderId="7" xfId="0" applyNumberFormat="1" applyFont="1" applyFill="1" applyBorder="1" applyAlignment="1">
      <alignment horizontal="center"/>
    </xf>
    <xf numFmtId="49" fontId="11" fillId="6" borderId="19" xfId="0" applyNumberFormat="1" applyFont="1" applyFill="1" applyBorder="1"/>
    <xf numFmtId="49" fontId="11" fillId="6" borderId="7" xfId="1" applyNumberFormat="1" applyFont="1" applyFill="1" applyBorder="1" applyAlignment="1">
      <alignment horizontal="center"/>
    </xf>
    <xf numFmtId="0" fontId="11" fillId="6" borderId="19" xfId="0" applyFont="1" applyFill="1" applyBorder="1"/>
    <xf numFmtId="0" fontId="11" fillId="6" borderId="14" xfId="0" applyFont="1" applyFill="1" applyBorder="1"/>
    <xf numFmtId="0" fontId="2" fillId="8" borderId="4" xfId="0" applyFont="1" applyFill="1" applyBorder="1" applyAlignment="1">
      <alignment horizontal="center" vertical="center" wrapText="1" shrinkToFit="1"/>
    </xf>
    <xf numFmtId="0" fontId="5" fillId="8" borderId="22" xfId="0" applyFont="1" applyFill="1" applyBorder="1" applyAlignment="1">
      <alignment wrapText="1" shrinkToFit="1"/>
    </xf>
    <xf numFmtId="4" fontId="4" fillId="8" borderId="5" xfId="0" applyNumberFormat="1" applyFont="1" applyFill="1" applyBorder="1" applyAlignment="1">
      <alignment vertical="center"/>
    </xf>
    <xf numFmtId="0" fontId="3" fillId="8" borderId="5" xfId="0" applyFont="1" applyFill="1" applyBorder="1" applyAlignment="1">
      <alignment vertical="center"/>
    </xf>
    <xf numFmtId="4" fontId="4" fillId="8" borderId="6" xfId="0" applyNumberFormat="1" applyFont="1" applyFill="1" applyBorder="1" applyAlignment="1">
      <alignment vertical="center"/>
    </xf>
    <xf numFmtId="0" fontId="4" fillId="9" borderId="38" xfId="0" applyFont="1" applyFill="1" applyBorder="1" applyAlignment="1">
      <alignment horizontal="center" vertical="center" wrapText="1" shrinkToFit="1"/>
    </xf>
    <xf numFmtId="0" fontId="3" fillId="9" borderId="22" xfId="0" applyFont="1" applyFill="1" applyBorder="1" applyAlignment="1">
      <alignment wrapText="1" shrinkToFit="1"/>
    </xf>
    <xf numFmtId="4" fontId="4" fillId="9" borderId="5" xfId="0" applyNumberFormat="1" applyFont="1" applyFill="1" applyBorder="1" applyAlignment="1">
      <alignment vertical="center"/>
    </xf>
    <xf numFmtId="0" fontId="3" fillId="9" borderId="5" xfId="0" applyFont="1" applyFill="1" applyBorder="1" applyAlignment="1">
      <alignment vertical="center"/>
    </xf>
    <xf numFmtId="4" fontId="4" fillId="9" borderId="6" xfId="0" applyNumberFormat="1" applyFont="1" applyFill="1" applyBorder="1" applyAlignment="1">
      <alignment vertical="center"/>
    </xf>
    <xf numFmtId="0" fontId="4" fillId="10" borderId="0" xfId="0" applyFont="1" applyFill="1" applyBorder="1" applyAlignment="1">
      <alignment horizontal="center" vertical="center" wrapText="1" shrinkToFit="1"/>
    </xf>
    <xf numFmtId="0" fontId="3" fillId="10" borderId="25" xfId="0" applyFont="1" applyFill="1" applyBorder="1" applyAlignment="1">
      <alignment wrapText="1" shrinkToFit="1"/>
    </xf>
    <xf numFmtId="4" fontId="4" fillId="10" borderId="26" xfId="0" applyNumberFormat="1" applyFont="1" applyFill="1" applyBorder="1" applyAlignment="1">
      <alignment vertical="center"/>
    </xf>
    <xf numFmtId="0" fontId="3" fillId="10" borderId="26" xfId="0" applyFont="1" applyFill="1" applyBorder="1" applyAlignment="1">
      <alignment vertical="center"/>
    </xf>
    <xf numFmtId="4" fontId="4" fillId="10" borderId="27" xfId="0" applyNumberFormat="1" applyFont="1" applyFill="1" applyBorder="1" applyAlignment="1">
      <alignment vertical="center"/>
    </xf>
    <xf numFmtId="0" fontId="4" fillId="11" borderId="28" xfId="0" applyFont="1" applyFill="1" applyBorder="1" applyAlignment="1">
      <alignment horizontal="center" vertical="center" wrapText="1" shrinkToFit="1"/>
    </xf>
    <xf numFmtId="0" fontId="3" fillId="11" borderId="22" xfId="0" applyFont="1" applyFill="1" applyBorder="1" applyAlignment="1">
      <alignment vertical="center" wrapText="1" shrinkToFit="1"/>
    </xf>
    <xf numFmtId="4" fontId="4" fillId="11" borderId="5" xfId="0" applyNumberFormat="1" applyFont="1" applyFill="1" applyBorder="1" applyAlignment="1">
      <alignment vertical="center"/>
    </xf>
    <xf numFmtId="0" fontId="3" fillId="11" borderId="5" xfId="0" applyFont="1" applyFill="1" applyBorder="1" applyAlignment="1">
      <alignment vertical="center"/>
    </xf>
    <xf numFmtId="4" fontId="4" fillId="11" borderId="6" xfId="0" applyNumberFormat="1" applyFont="1" applyFill="1" applyBorder="1" applyAlignment="1">
      <alignment vertical="center"/>
    </xf>
    <xf numFmtId="0" fontId="10" fillId="0" borderId="2" xfId="1" applyFont="1" applyBorder="1"/>
    <xf numFmtId="0" fontId="10" fillId="0" borderId="2" xfId="0" applyFont="1" applyBorder="1" applyAlignment="1">
      <alignment horizontal="left"/>
    </xf>
    <xf numFmtId="0" fontId="9" fillId="0" borderId="2" xfId="0" applyFont="1" applyBorder="1" applyAlignment="1"/>
    <xf numFmtId="0" fontId="10" fillId="0" borderId="2" xfId="1" applyFont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10" fillId="0" borderId="2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21" fillId="6" borderId="17" xfId="0" applyFont="1" applyFill="1" applyBorder="1" applyAlignment="1">
      <alignment horizontal="left" vertical="center" wrapText="1"/>
    </xf>
    <xf numFmtId="0" fontId="11" fillId="0" borderId="17" xfId="0" applyFont="1" applyBorder="1" applyAlignment="1"/>
    <xf numFmtId="0" fontId="10" fillId="0" borderId="11" xfId="0" applyFont="1" applyBorder="1" applyAlignment="1">
      <alignment horizontal="left"/>
    </xf>
    <xf numFmtId="0" fontId="9" fillId="0" borderId="11" xfId="0" applyFont="1" applyBorder="1" applyAlignment="1"/>
    <xf numFmtId="0" fontId="4" fillId="3" borderId="41" xfId="0" applyFont="1" applyFill="1" applyBorder="1" applyAlignment="1">
      <alignment horizontal="left"/>
    </xf>
    <xf numFmtId="0" fontId="0" fillId="0" borderId="22" xfId="0" applyBorder="1" applyAlignment="1"/>
    <xf numFmtId="0" fontId="21" fillId="6" borderId="2" xfId="0" applyFont="1" applyFill="1" applyBorder="1" applyAlignment="1">
      <alignment horizontal="left" vertical="center"/>
    </xf>
    <xf numFmtId="0" fontId="11" fillId="0" borderId="2" xfId="0" applyFont="1" applyBorder="1" applyAlignment="1"/>
    <xf numFmtId="0" fontId="21" fillId="5" borderId="2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 wrapText="1"/>
    </xf>
    <xf numFmtId="0" fontId="0" fillId="0" borderId="34" xfId="0" applyBorder="1" applyAlignment="1"/>
    <xf numFmtId="0" fontId="0" fillId="0" borderId="42" xfId="0" applyBorder="1" applyAlignment="1"/>
    <xf numFmtId="0" fontId="10" fillId="0" borderId="2" xfId="1" applyFont="1" applyBorder="1" applyAlignment="1">
      <alignment horizontal="left" vertical="center"/>
    </xf>
    <xf numFmtId="0" fontId="10" fillId="0" borderId="17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8" borderId="13" xfId="0" applyFont="1" applyFill="1" applyBorder="1" applyAlignment="1">
      <alignment wrapText="1"/>
    </xf>
    <xf numFmtId="0" fontId="0" fillId="8" borderId="22" xfId="0" applyFill="1" applyBorder="1" applyAlignment="1"/>
    <xf numFmtId="0" fontId="10" fillId="0" borderId="21" xfId="1" applyFont="1" applyBorder="1" applyAlignment="1">
      <alignment horizontal="left" wrapText="1"/>
    </xf>
    <xf numFmtId="0" fontId="9" fillId="0" borderId="21" xfId="0" applyFont="1" applyBorder="1" applyAlignment="1">
      <alignment horizontal="left"/>
    </xf>
    <xf numFmtId="0" fontId="9" fillId="9" borderId="41" xfId="0" applyFont="1" applyFill="1" applyBorder="1" applyAlignment="1">
      <alignment wrapText="1"/>
    </xf>
    <xf numFmtId="0" fontId="0" fillId="9" borderId="22" xfId="0" applyFill="1" applyBorder="1" applyAlignment="1">
      <alignment wrapText="1"/>
    </xf>
    <xf numFmtId="0" fontId="9" fillId="11" borderId="41" xfId="0" applyFont="1" applyFill="1" applyBorder="1" applyAlignment="1">
      <alignment wrapText="1"/>
    </xf>
    <xf numFmtId="0" fontId="0" fillId="11" borderId="22" xfId="0" applyFill="1" applyBorder="1" applyAlignment="1">
      <alignment wrapText="1"/>
    </xf>
    <xf numFmtId="0" fontId="9" fillId="10" borderId="41" xfId="0" applyFont="1" applyFill="1" applyBorder="1" applyAlignment="1">
      <alignment wrapText="1"/>
    </xf>
    <xf numFmtId="0" fontId="0" fillId="10" borderId="22" xfId="0" applyFill="1" applyBorder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9"/>
  <sheetViews>
    <sheetView tabSelected="1" topLeftCell="A133" zoomScaleNormal="100" zoomScaleSheetLayoutView="90" workbookViewId="0">
      <selection activeCell="H144" sqref="H144"/>
    </sheetView>
  </sheetViews>
  <sheetFormatPr defaultColWidth="9.109375" defaultRowHeight="14.4" x14ac:dyDescent="0.3"/>
  <cols>
    <col min="1" max="1" width="7.44140625" customWidth="1"/>
    <col min="2" max="2" width="11.6640625" customWidth="1"/>
    <col min="3" max="3" width="49.88671875" customWidth="1"/>
    <col min="4" max="4" width="14.88671875" customWidth="1"/>
    <col min="5" max="5" width="14.33203125" customWidth="1"/>
    <col min="6" max="6" width="9.44140625" customWidth="1"/>
    <col min="7" max="7" width="12.33203125" customWidth="1"/>
    <col min="8" max="8" width="16.6640625" customWidth="1"/>
    <col min="9" max="9" width="13.44140625" customWidth="1"/>
  </cols>
  <sheetData>
    <row r="1" spans="1:9" ht="15" thickBot="1" x14ac:dyDescent="0.35"/>
    <row r="2" spans="1:9" ht="15" customHeight="1" thickBot="1" x14ac:dyDescent="0.35">
      <c r="A2" s="228" t="s">
        <v>239</v>
      </c>
      <c r="B2" s="229"/>
      <c r="C2" s="229"/>
      <c r="D2" s="229"/>
      <c r="E2" s="229"/>
      <c r="F2" s="229"/>
      <c r="G2" s="230"/>
      <c r="H2" s="1"/>
      <c r="I2" s="1"/>
    </row>
    <row r="3" spans="1:9" ht="15" customHeight="1" thickBot="1" x14ac:dyDescent="0.35">
      <c r="A3" s="151"/>
      <c r="B3" s="156"/>
      <c r="C3" s="156"/>
      <c r="D3" s="156"/>
      <c r="E3" s="150"/>
      <c r="F3" s="150"/>
      <c r="G3" s="150"/>
      <c r="H3" s="1"/>
      <c r="I3" s="1"/>
    </row>
    <row r="4" spans="1:9" ht="20.25" customHeight="1" thickBot="1" x14ac:dyDescent="0.35">
      <c r="A4" s="152" t="s">
        <v>164</v>
      </c>
      <c r="B4" s="153"/>
      <c r="C4" s="154"/>
      <c r="D4" s="155"/>
      <c r="E4" s="106" t="s">
        <v>52</v>
      </c>
      <c r="F4" s="107" t="s">
        <v>18</v>
      </c>
      <c r="G4" s="108" t="s">
        <v>19</v>
      </c>
      <c r="H4" s="1"/>
    </row>
    <row r="5" spans="1:9" ht="46.8" customHeight="1" x14ac:dyDescent="0.3">
      <c r="A5" s="191" t="s">
        <v>134</v>
      </c>
      <c r="B5" s="234" t="s">
        <v>240</v>
      </c>
      <c r="C5" s="235"/>
      <c r="D5" s="192"/>
      <c r="E5" s="193">
        <f>G37</f>
        <v>180</v>
      </c>
      <c r="F5" s="194">
        <v>13</v>
      </c>
      <c r="G5" s="195">
        <f>E5*F5</f>
        <v>2340</v>
      </c>
      <c r="H5" s="17"/>
    </row>
    <row r="6" spans="1:9" x14ac:dyDescent="0.3">
      <c r="A6" s="59"/>
      <c r="B6" s="211" t="s">
        <v>71</v>
      </c>
      <c r="C6" s="211"/>
      <c r="D6" s="23" t="s">
        <v>17</v>
      </c>
      <c r="E6" s="35" t="s">
        <v>52</v>
      </c>
      <c r="F6" s="23" t="s">
        <v>18</v>
      </c>
      <c r="G6" s="60" t="s">
        <v>19</v>
      </c>
      <c r="H6" s="17"/>
    </row>
    <row r="7" spans="1:9" ht="24" x14ac:dyDescent="0.3">
      <c r="A7" s="121" t="s">
        <v>128</v>
      </c>
      <c r="B7" s="29" t="s">
        <v>88</v>
      </c>
      <c r="C7" s="78" t="s">
        <v>89</v>
      </c>
      <c r="D7" s="77" t="s">
        <v>90</v>
      </c>
      <c r="E7" s="112">
        <v>1.65</v>
      </c>
      <c r="F7" s="117">
        <v>1</v>
      </c>
      <c r="G7" s="118">
        <f t="shared" ref="G7:G12" si="0">F7*E7</f>
        <v>1.65</v>
      </c>
      <c r="H7" s="17"/>
    </row>
    <row r="8" spans="1:9" ht="25.8" x14ac:dyDescent="0.3">
      <c r="A8" s="122" t="s">
        <v>129</v>
      </c>
      <c r="B8" s="29" t="s">
        <v>91</v>
      </c>
      <c r="C8" s="30" t="s">
        <v>92</v>
      </c>
      <c r="D8" s="77" t="s">
        <v>90</v>
      </c>
      <c r="E8" s="113">
        <v>8</v>
      </c>
      <c r="F8" s="114">
        <v>1</v>
      </c>
      <c r="G8" s="119">
        <f t="shared" si="0"/>
        <v>8</v>
      </c>
      <c r="H8" s="17"/>
    </row>
    <row r="9" spans="1:9" ht="25.8" x14ac:dyDescent="0.3">
      <c r="A9" s="122" t="s">
        <v>130</v>
      </c>
      <c r="B9" s="29" t="s">
        <v>93</v>
      </c>
      <c r="C9" s="30" t="s">
        <v>94</v>
      </c>
      <c r="D9" s="77" t="s">
        <v>90</v>
      </c>
      <c r="E9" s="113">
        <v>7</v>
      </c>
      <c r="F9" s="114">
        <v>1</v>
      </c>
      <c r="G9" s="119">
        <f t="shared" si="0"/>
        <v>7</v>
      </c>
      <c r="H9" s="17"/>
    </row>
    <row r="10" spans="1:9" x14ac:dyDescent="0.3">
      <c r="A10" s="122" t="s">
        <v>131</v>
      </c>
      <c r="B10" s="29" t="s">
        <v>95</v>
      </c>
      <c r="C10" s="31" t="s">
        <v>96</v>
      </c>
      <c r="D10" s="77" t="s">
        <v>90</v>
      </c>
      <c r="E10" s="113">
        <v>13.7</v>
      </c>
      <c r="F10" s="114">
        <v>1</v>
      </c>
      <c r="G10" s="119">
        <f t="shared" si="0"/>
        <v>13.7</v>
      </c>
      <c r="H10" s="17"/>
    </row>
    <row r="11" spans="1:9" ht="24.6" x14ac:dyDescent="0.3">
      <c r="A11" s="123" t="s">
        <v>132</v>
      </c>
      <c r="B11" s="29" t="s">
        <v>97</v>
      </c>
      <c r="C11" s="31" t="s">
        <v>98</v>
      </c>
      <c r="D11" s="77" t="s">
        <v>90</v>
      </c>
      <c r="E11" s="113">
        <v>34</v>
      </c>
      <c r="F11" s="114">
        <v>0.1</v>
      </c>
      <c r="G11" s="119">
        <f t="shared" si="0"/>
        <v>3.4000000000000004</v>
      </c>
      <c r="H11" s="17"/>
    </row>
    <row r="12" spans="1:9" x14ac:dyDescent="0.3">
      <c r="A12" s="122" t="s">
        <v>133</v>
      </c>
      <c r="B12" s="29" t="s">
        <v>99</v>
      </c>
      <c r="C12" s="31" t="s">
        <v>100</v>
      </c>
      <c r="D12" s="77" t="s">
        <v>90</v>
      </c>
      <c r="E12" s="113">
        <v>5</v>
      </c>
      <c r="F12" s="114">
        <v>1</v>
      </c>
      <c r="G12" s="119">
        <f t="shared" si="0"/>
        <v>5</v>
      </c>
      <c r="H12" s="17"/>
    </row>
    <row r="13" spans="1:9" x14ac:dyDescent="0.3">
      <c r="A13" s="62"/>
      <c r="B13" s="214" t="s">
        <v>101</v>
      </c>
      <c r="C13" s="215"/>
      <c r="D13" s="34"/>
      <c r="E13" s="79"/>
      <c r="F13" s="80" t="s">
        <v>102</v>
      </c>
      <c r="G13" s="94">
        <f>SUM(G7:G12)</f>
        <v>38.75</v>
      </c>
      <c r="H13" s="17"/>
    </row>
    <row r="14" spans="1:9" x14ac:dyDescent="0.3">
      <c r="A14" s="64"/>
      <c r="B14" s="231" t="s">
        <v>117</v>
      </c>
      <c r="C14" s="215"/>
      <c r="D14" s="23" t="s">
        <v>17</v>
      </c>
      <c r="E14" s="35" t="s">
        <v>52</v>
      </c>
      <c r="F14" s="23" t="s">
        <v>18</v>
      </c>
      <c r="G14" s="60" t="s">
        <v>19</v>
      </c>
      <c r="H14" s="17"/>
    </row>
    <row r="15" spans="1:9" ht="26.4" x14ac:dyDescent="0.3">
      <c r="A15" s="123" t="s">
        <v>135</v>
      </c>
      <c r="B15" s="29" t="s">
        <v>103</v>
      </c>
      <c r="C15" s="31" t="s">
        <v>104</v>
      </c>
      <c r="D15" s="32" t="s">
        <v>14</v>
      </c>
      <c r="E15" s="113">
        <v>7</v>
      </c>
      <c r="F15" s="114">
        <v>1</v>
      </c>
      <c r="G15" s="119">
        <f>F15*E15</f>
        <v>7</v>
      </c>
      <c r="H15" s="17"/>
    </row>
    <row r="16" spans="1:9" ht="24" x14ac:dyDescent="0.3">
      <c r="A16" s="122" t="s">
        <v>136</v>
      </c>
      <c r="B16" s="29" t="s">
        <v>77</v>
      </c>
      <c r="C16" s="81" t="s">
        <v>124</v>
      </c>
      <c r="D16" s="28" t="s">
        <v>14</v>
      </c>
      <c r="E16" s="113">
        <v>12</v>
      </c>
      <c r="F16" s="114">
        <v>1</v>
      </c>
      <c r="G16" s="119">
        <f>E16*F16</f>
        <v>12</v>
      </c>
      <c r="H16" s="17"/>
    </row>
    <row r="17" spans="1:9" x14ac:dyDescent="0.3">
      <c r="A17" s="123" t="s">
        <v>137</v>
      </c>
      <c r="B17" s="29" t="s">
        <v>37</v>
      </c>
      <c r="C17" s="82" t="s">
        <v>105</v>
      </c>
      <c r="D17" s="32" t="s">
        <v>106</v>
      </c>
      <c r="E17" s="113">
        <v>344</v>
      </c>
      <c r="F17" s="114">
        <v>0.05</v>
      </c>
      <c r="G17" s="119">
        <f>E17*F17</f>
        <v>17.2</v>
      </c>
      <c r="H17" s="17"/>
    </row>
    <row r="18" spans="1:9" x14ac:dyDescent="0.3">
      <c r="A18" s="123" t="s">
        <v>138</v>
      </c>
      <c r="B18" s="29" t="s">
        <v>40</v>
      </c>
      <c r="C18" s="82" t="s">
        <v>107</v>
      </c>
      <c r="D18" s="32" t="s">
        <v>106</v>
      </c>
      <c r="E18" s="113">
        <v>289</v>
      </c>
      <c r="F18" s="114">
        <v>0.05</v>
      </c>
      <c r="G18" s="119">
        <f>E18*F18</f>
        <v>14.450000000000001</v>
      </c>
      <c r="H18" s="17"/>
    </row>
    <row r="19" spans="1:9" x14ac:dyDescent="0.3">
      <c r="A19" s="123" t="s">
        <v>139</v>
      </c>
      <c r="B19" s="29" t="s">
        <v>24</v>
      </c>
      <c r="C19" s="31" t="s">
        <v>108</v>
      </c>
      <c r="D19" s="32" t="s">
        <v>26</v>
      </c>
      <c r="E19" s="113">
        <v>30000</v>
      </c>
      <c r="F19" s="114">
        <v>2.0000000000000002E-5</v>
      </c>
      <c r="G19" s="119">
        <f>E19*F19</f>
        <v>0.60000000000000009</v>
      </c>
      <c r="H19" s="17"/>
    </row>
    <row r="20" spans="1:9" x14ac:dyDescent="0.3">
      <c r="A20" s="129"/>
      <c r="B20" s="236" t="s">
        <v>42</v>
      </c>
      <c r="C20" s="237"/>
      <c r="D20" s="24"/>
      <c r="E20" s="79"/>
      <c r="F20" s="83" t="s">
        <v>13</v>
      </c>
      <c r="G20" s="95">
        <f>SUM(G15:G19)</f>
        <v>51.250000000000007</v>
      </c>
      <c r="H20" s="17"/>
    </row>
    <row r="21" spans="1:9" x14ac:dyDescent="0.3">
      <c r="A21" s="64"/>
      <c r="B21" s="120" t="s">
        <v>72</v>
      </c>
      <c r="C21" s="132"/>
      <c r="D21" s="128" t="s">
        <v>17</v>
      </c>
      <c r="E21" s="35" t="s">
        <v>52</v>
      </c>
      <c r="F21" s="23" t="s">
        <v>18</v>
      </c>
      <c r="G21" s="60" t="s">
        <v>19</v>
      </c>
      <c r="H21" s="17"/>
    </row>
    <row r="22" spans="1:9" ht="24.6" x14ac:dyDescent="0.3">
      <c r="A22" s="121" t="s">
        <v>140</v>
      </c>
      <c r="B22" s="130" t="s">
        <v>46</v>
      </c>
      <c r="C22" s="131" t="s">
        <v>109</v>
      </c>
      <c r="D22" s="28" t="s">
        <v>110</v>
      </c>
      <c r="E22" s="115">
        <v>7.25</v>
      </c>
      <c r="F22" s="109">
        <v>0.3</v>
      </c>
      <c r="G22" s="110">
        <f>F22*E22</f>
        <v>2.1749999999999998</v>
      </c>
      <c r="H22" s="17"/>
    </row>
    <row r="23" spans="1:9" x14ac:dyDescent="0.3">
      <c r="A23" s="122" t="s">
        <v>141</v>
      </c>
      <c r="B23" s="29" t="s">
        <v>43</v>
      </c>
      <c r="C23" s="84" t="s">
        <v>44</v>
      </c>
      <c r="D23" s="28" t="s">
        <v>110</v>
      </c>
      <c r="E23" s="115">
        <v>5</v>
      </c>
      <c r="F23" s="109">
        <v>1</v>
      </c>
      <c r="G23" s="110">
        <f>F23*E23</f>
        <v>5</v>
      </c>
      <c r="H23" s="17"/>
    </row>
    <row r="24" spans="1:9" x14ac:dyDescent="0.3">
      <c r="A24" s="133" t="s">
        <v>142</v>
      </c>
      <c r="B24" s="134" t="s">
        <v>48</v>
      </c>
      <c r="C24" s="135" t="s">
        <v>49</v>
      </c>
      <c r="D24" s="28" t="s">
        <v>111</v>
      </c>
      <c r="E24" s="116">
        <v>4.33</v>
      </c>
      <c r="F24" s="109">
        <v>0.6</v>
      </c>
      <c r="G24" s="110">
        <f>F24*E24</f>
        <v>2.5979999999999999</v>
      </c>
      <c r="H24" s="17"/>
    </row>
    <row r="25" spans="1:9" x14ac:dyDescent="0.3">
      <c r="A25" s="64"/>
      <c r="B25" s="120" t="s">
        <v>118</v>
      </c>
      <c r="C25" s="85"/>
      <c r="D25" s="34"/>
      <c r="E25" s="34"/>
      <c r="F25" s="28" t="s">
        <v>112</v>
      </c>
      <c r="G25" s="94">
        <f>G24+G23+G22</f>
        <v>9.7729999999999997</v>
      </c>
      <c r="H25" s="17"/>
    </row>
    <row r="26" spans="1:9" x14ac:dyDescent="0.3">
      <c r="A26" s="136"/>
      <c r="B26" s="232" t="s">
        <v>115</v>
      </c>
      <c r="C26" s="233"/>
      <c r="D26" s="23" t="s">
        <v>17</v>
      </c>
      <c r="E26" s="35" t="s">
        <v>52</v>
      </c>
      <c r="F26" s="23" t="s">
        <v>18</v>
      </c>
      <c r="G26" s="60" t="s">
        <v>19</v>
      </c>
      <c r="H26" s="17"/>
    </row>
    <row r="27" spans="1:9" x14ac:dyDescent="0.3">
      <c r="A27" s="124" t="s">
        <v>143</v>
      </c>
      <c r="B27" s="38" t="s">
        <v>57</v>
      </c>
      <c r="C27" s="38"/>
      <c r="D27" s="36" t="s">
        <v>53</v>
      </c>
      <c r="E27" s="51">
        <v>450</v>
      </c>
      <c r="F27" s="52">
        <v>5.0000000000000001E-4</v>
      </c>
      <c r="G27" s="67">
        <f>E27*F27</f>
        <v>0.22500000000000001</v>
      </c>
      <c r="H27" s="17"/>
    </row>
    <row r="28" spans="1:9" x14ac:dyDescent="0.3">
      <c r="A28" s="124" t="s">
        <v>144</v>
      </c>
      <c r="B28" s="38" t="s">
        <v>59</v>
      </c>
      <c r="C28" s="38"/>
      <c r="D28" s="36" t="s">
        <v>55</v>
      </c>
      <c r="E28" s="58">
        <v>100</v>
      </c>
      <c r="F28" s="52">
        <v>0.04</v>
      </c>
      <c r="G28" s="67">
        <f>E28*F28</f>
        <v>4</v>
      </c>
      <c r="H28" s="17"/>
    </row>
    <row r="29" spans="1:9" x14ac:dyDescent="0.3">
      <c r="A29" s="125"/>
      <c r="B29" s="42"/>
      <c r="C29" s="76" t="s">
        <v>74</v>
      </c>
      <c r="D29" s="39"/>
      <c r="E29" s="53"/>
      <c r="F29" s="54"/>
      <c r="G29" s="67">
        <f>G28*1.4</f>
        <v>5.6</v>
      </c>
      <c r="H29" s="17"/>
      <c r="I29" s="2"/>
    </row>
    <row r="30" spans="1:9" x14ac:dyDescent="0.3">
      <c r="A30" s="126" t="s">
        <v>145</v>
      </c>
      <c r="B30" s="38" t="s">
        <v>121</v>
      </c>
      <c r="C30" s="38"/>
      <c r="D30" s="36" t="s">
        <v>90</v>
      </c>
      <c r="E30" s="58">
        <v>15</v>
      </c>
      <c r="F30" s="52">
        <v>1</v>
      </c>
      <c r="G30" s="67">
        <f>E30*F30</f>
        <v>15</v>
      </c>
      <c r="H30" s="17"/>
    </row>
    <row r="31" spans="1:9" x14ac:dyDescent="0.3">
      <c r="A31" s="126" t="s">
        <v>146</v>
      </c>
      <c r="B31" s="38" t="s">
        <v>67</v>
      </c>
      <c r="C31" s="38"/>
      <c r="D31" s="36" t="s">
        <v>55</v>
      </c>
      <c r="E31" s="111">
        <v>75</v>
      </c>
      <c r="F31" s="52">
        <v>0.2</v>
      </c>
      <c r="G31" s="67">
        <f>E31*F31</f>
        <v>15</v>
      </c>
      <c r="H31" s="17"/>
    </row>
    <row r="32" spans="1:9" x14ac:dyDescent="0.3">
      <c r="A32" s="125"/>
      <c r="B32" s="42"/>
      <c r="C32" s="76" t="s">
        <v>75</v>
      </c>
      <c r="D32" s="39"/>
      <c r="E32" s="53"/>
      <c r="F32" s="54"/>
      <c r="G32" s="67">
        <f>G31*1.3</f>
        <v>19.5</v>
      </c>
      <c r="H32" s="17"/>
      <c r="I32" s="2"/>
    </row>
    <row r="33" spans="1:9" x14ac:dyDescent="0.3">
      <c r="A33" s="126" t="s">
        <v>147</v>
      </c>
      <c r="B33" s="41" t="s">
        <v>116</v>
      </c>
      <c r="C33" s="41"/>
      <c r="D33" s="36" t="s">
        <v>113</v>
      </c>
      <c r="E33" s="51">
        <v>4</v>
      </c>
      <c r="F33" s="52">
        <v>2</v>
      </c>
      <c r="G33" s="67">
        <f>E33*F33</f>
        <v>8</v>
      </c>
      <c r="H33" s="17"/>
    </row>
    <row r="34" spans="1:9" x14ac:dyDescent="0.3">
      <c r="A34" s="125"/>
      <c r="B34" s="92" t="s">
        <v>119</v>
      </c>
      <c r="C34" s="91"/>
      <c r="D34" s="87"/>
      <c r="E34" s="54"/>
      <c r="F34" s="93" t="s">
        <v>122</v>
      </c>
      <c r="G34" s="96">
        <f>G27+G28+G30+G31+G33</f>
        <v>42.225000000000001</v>
      </c>
      <c r="H34" s="17"/>
    </row>
    <row r="35" spans="1:9" x14ac:dyDescent="0.3">
      <c r="A35" s="127"/>
      <c r="B35" s="140" t="s">
        <v>120</v>
      </c>
      <c r="C35" s="138"/>
      <c r="D35" s="90" t="s">
        <v>17</v>
      </c>
      <c r="E35" s="89" t="s">
        <v>52</v>
      </c>
      <c r="F35" s="90" t="s">
        <v>18</v>
      </c>
      <c r="G35" s="97" t="s">
        <v>19</v>
      </c>
      <c r="H35" s="17"/>
    </row>
    <row r="36" spans="1:9" x14ac:dyDescent="0.3">
      <c r="A36" s="124" t="s">
        <v>148</v>
      </c>
      <c r="B36" s="137" t="s">
        <v>114</v>
      </c>
      <c r="C36" s="142"/>
      <c r="D36" s="86">
        <v>1</v>
      </c>
      <c r="E36" s="88">
        <v>38</v>
      </c>
      <c r="F36" s="36">
        <v>1</v>
      </c>
      <c r="G36" s="105">
        <f>E36*F36</f>
        <v>38</v>
      </c>
      <c r="H36" s="17"/>
    </row>
    <row r="37" spans="1:9" ht="15" thickBot="1" x14ac:dyDescent="0.35">
      <c r="A37" s="98"/>
      <c r="B37" s="141" t="s">
        <v>123</v>
      </c>
      <c r="C37" s="139"/>
      <c r="D37" s="101"/>
      <c r="E37" s="102"/>
      <c r="F37" s="103" t="s">
        <v>13</v>
      </c>
      <c r="G37" s="104">
        <f>ROUND(G36+G34+G25+G20+G13,2)</f>
        <v>180</v>
      </c>
      <c r="H37" s="17"/>
    </row>
    <row r="38" spans="1:9" ht="43.5" customHeight="1" x14ac:dyDescent="0.3">
      <c r="A38" s="196" t="s">
        <v>149</v>
      </c>
      <c r="B38" s="238" t="s">
        <v>241</v>
      </c>
      <c r="C38" s="239"/>
      <c r="D38" s="197"/>
      <c r="E38" s="198">
        <f>G67</f>
        <v>258.64999999999998</v>
      </c>
      <c r="F38" s="199">
        <v>2</v>
      </c>
      <c r="G38" s="200">
        <f>E38*F38</f>
        <v>517.29999999999995</v>
      </c>
      <c r="H38" s="17"/>
      <c r="I38" s="2"/>
    </row>
    <row r="39" spans="1:9" x14ac:dyDescent="0.3">
      <c r="A39" s="182"/>
      <c r="B39" s="211" t="s">
        <v>71</v>
      </c>
      <c r="C39" s="211"/>
      <c r="D39" s="23" t="s">
        <v>17</v>
      </c>
      <c r="E39" s="35" t="s">
        <v>52</v>
      </c>
      <c r="F39" s="23" t="s">
        <v>18</v>
      </c>
      <c r="G39" s="60" t="s">
        <v>19</v>
      </c>
      <c r="H39" s="17"/>
      <c r="I39" s="2"/>
    </row>
    <row r="40" spans="1:9" ht="25.8" x14ac:dyDescent="0.3">
      <c r="A40" s="183" t="s">
        <v>170</v>
      </c>
      <c r="B40" s="29" t="s">
        <v>91</v>
      </c>
      <c r="C40" s="30" t="s">
        <v>92</v>
      </c>
      <c r="D40" s="77" t="s">
        <v>90</v>
      </c>
      <c r="E40" s="113">
        <v>15</v>
      </c>
      <c r="F40" s="114">
        <v>1</v>
      </c>
      <c r="G40" s="119">
        <f t="shared" ref="G40:G44" si="1">F40*E40</f>
        <v>15</v>
      </c>
      <c r="H40" s="17"/>
      <c r="I40" s="2"/>
    </row>
    <row r="41" spans="1:9" ht="25.8" x14ac:dyDescent="0.3">
      <c r="A41" s="183" t="s">
        <v>171</v>
      </c>
      <c r="B41" s="29" t="s">
        <v>93</v>
      </c>
      <c r="C41" s="30" t="s">
        <v>94</v>
      </c>
      <c r="D41" s="77" t="s">
        <v>90</v>
      </c>
      <c r="E41" s="113">
        <v>12</v>
      </c>
      <c r="F41" s="114">
        <v>1</v>
      </c>
      <c r="G41" s="119">
        <f t="shared" si="1"/>
        <v>12</v>
      </c>
      <c r="H41" s="17"/>
      <c r="I41" s="2"/>
    </row>
    <row r="42" spans="1:9" x14ac:dyDescent="0.3">
      <c r="A42" s="183" t="s">
        <v>172</v>
      </c>
      <c r="B42" s="29" t="s">
        <v>95</v>
      </c>
      <c r="C42" s="31" t="s">
        <v>96</v>
      </c>
      <c r="D42" s="77" t="s">
        <v>90</v>
      </c>
      <c r="E42" s="113">
        <v>20</v>
      </c>
      <c r="F42" s="114">
        <v>1</v>
      </c>
      <c r="G42" s="119">
        <f t="shared" si="1"/>
        <v>20</v>
      </c>
      <c r="H42" s="17"/>
      <c r="I42" s="2"/>
    </row>
    <row r="43" spans="1:9" ht="24.6" x14ac:dyDescent="0.3">
      <c r="A43" s="184" t="s">
        <v>173</v>
      </c>
      <c r="B43" s="29" t="s">
        <v>97</v>
      </c>
      <c r="C43" s="31" t="s">
        <v>98</v>
      </c>
      <c r="D43" s="77" t="s">
        <v>90</v>
      </c>
      <c r="E43" s="113">
        <v>45</v>
      </c>
      <c r="F43" s="114">
        <v>0.1</v>
      </c>
      <c r="G43" s="119">
        <f t="shared" si="1"/>
        <v>4.5</v>
      </c>
      <c r="H43" s="17"/>
      <c r="I43" s="2"/>
    </row>
    <row r="44" spans="1:9" x14ac:dyDescent="0.3">
      <c r="A44" s="183" t="s">
        <v>174</v>
      </c>
      <c r="B44" s="29" t="s">
        <v>99</v>
      </c>
      <c r="C44" s="31" t="s">
        <v>100</v>
      </c>
      <c r="D44" s="77" t="s">
        <v>90</v>
      </c>
      <c r="E44" s="113">
        <v>8</v>
      </c>
      <c r="F44" s="114">
        <v>1</v>
      </c>
      <c r="G44" s="119">
        <f t="shared" si="1"/>
        <v>8</v>
      </c>
      <c r="H44" s="17"/>
      <c r="I44" s="2"/>
    </row>
    <row r="45" spans="1:9" ht="15" customHeight="1" x14ac:dyDescent="0.3">
      <c r="A45" s="183"/>
      <c r="B45" s="214" t="s">
        <v>101</v>
      </c>
      <c r="C45" s="215"/>
      <c r="D45" s="34"/>
      <c r="E45" s="79"/>
      <c r="F45" s="80" t="s">
        <v>102</v>
      </c>
      <c r="G45" s="94">
        <f>SUM(G40:G44)</f>
        <v>59.5</v>
      </c>
      <c r="H45" s="17"/>
      <c r="I45" s="2"/>
    </row>
    <row r="46" spans="1:9" x14ac:dyDescent="0.3">
      <c r="A46" s="184"/>
      <c r="B46" s="231" t="s">
        <v>117</v>
      </c>
      <c r="C46" s="215"/>
      <c r="D46" s="23" t="s">
        <v>17</v>
      </c>
      <c r="E46" s="35" t="s">
        <v>52</v>
      </c>
      <c r="F46" s="23" t="s">
        <v>18</v>
      </c>
      <c r="G46" s="60" t="s">
        <v>19</v>
      </c>
      <c r="H46" s="17"/>
      <c r="I46" s="2"/>
    </row>
    <row r="47" spans="1:9" ht="26.4" x14ac:dyDescent="0.3">
      <c r="A47" s="184" t="s">
        <v>175</v>
      </c>
      <c r="B47" s="29" t="s">
        <v>103</v>
      </c>
      <c r="C47" s="31" t="s">
        <v>125</v>
      </c>
      <c r="D47" s="32" t="s">
        <v>14</v>
      </c>
      <c r="E47" s="113">
        <v>20</v>
      </c>
      <c r="F47" s="114">
        <v>1</v>
      </c>
      <c r="G47" s="119">
        <f>F47*E47</f>
        <v>20</v>
      </c>
      <c r="H47" s="17"/>
      <c r="I47" s="2"/>
    </row>
    <row r="48" spans="1:9" ht="24" x14ac:dyDescent="0.3">
      <c r="A48" s="183" t="s">
        <v>176</v>
      </c>
      <c r="B48" s="29" t="s">
        <v>77</v>
      </c>
      <c r="C48" s="81" t="s">
        <v>124</v>
      </c>
      <c r="D48" s="28" t="s">
        <v>14</v>
      </c>
      <c r="E48" s="113">
        <v>12</v>
      </c>
      <c r="F48" s="114">
        <v>1</v>
      </c>
      <c r="G48" s="119">
        <f>E48*F48</f>
        <v>12</v>
      </c>
      <c r="H48" s="17"/>
      <c r="I48" s="2"/>
    </row>
    <row r="49" spans="1:9" x14ac:dyDescent="0.3">
      <c r="A49" s="184" t="s">
        <v>177</v>
      </c>
      <c r="B49" s="29" t="s">
        <v>37</v>
      </c>
      <c r="C49" s="82" t="s">
        <v>126</v>
      </c>
      <c r="D49" s="32" t="s">
        <v>106</v>
      </c>
      <c r="E49" s="113">
        <v>450</v>
      </c>
      <c r="F49" s="114">
        <v>0.1</v>
      </c>
      <c r="G49" s="119">
        <f>E49*F49</f>
        <v>45</v>
      </c>
      <c r="H49" s="17"/>
      <c r="I49" s="2"/>
    </row>
    <row r="50" spans="1:9" x14ac:dyDescent="0.3">
      <c r="A50" s="184" t="s">
        <v>178</v>
      </c>
      <c r="B50" s="29" t="s">
        <v>40</v>
      </c>
      <c r="C50" s="82" t="s">
        <v>127</v>
      </c>
      <c r="D50" s="32" t="s">
        <v>106</v>
      </c>
      <c r="E50" s="113">
        <v>390</v>
      </c>
      <c r="F50" s="114">
        <v>0.1</v>
      </c>
      <c r="G50" s="119">
        <f>E50*F50</f>
        <v>39</v>
      </c>
      <c r="H50" s="17"/>
      <c r="I50" s="2"/>
    </row>
    <row r="51" spans="1:9" x14ac:dyDescent="0.3">
      <c r="A51" s="184" t="s">
        <v>179</v>
      </c>
      <c r="B51" s="29" t="s">
        <v>24</v>
      </c>
      <c r="C51" s="31" t="s">
        <v>108</v>
      </c>
      <c r="D51" s="32" t="s">
        <v>26</v>
      </c>
      <c r="E51" s="113">
        <v>30000</v>
      </c>
      <c r="F51" s="114">
        <v>2.0000000000000002E-5</v>
      </c>
      <c r="G51" s="119">
        <f>E51*F51</f>
        <v>0.60000000000000009</v>
      </c>
      <c r="H51" s="17"/>
      <c r="I51" s="2"/>
    </row>
    <row r="52" spans="1:9" ht="15" customHeight="1" x14ac:dyDescent="0.3">
      <c r="A52" s="184"/>
      <c r="B52" s="214" t="s">
        <v>42</v>
      </c>
      <c r="C52" s="215"/>
      <c r="D52" s="24"/>
      <c r="E52" s="79"/>
      <c r="F52" s="83" t="s">
        <v>13</v>
      </c>
      <c r="G52" s="95">
        <f>SUM(G47:G51)</f>
        <v>116.6</v>
      </c>
      <c r="H52" s="17"/>
      <c r="I52" s="2"/>
    </row>
    <row r="53" spans="1:9" x14ac:dyDescent="0.3">
      <c r="A53" s="184"/>
      <c r="B53" s="120" t="s">
        <v>72</v>
      </c>
      <c r="C53" s="132"/>
      <c r="D53" s="23" t="s">
        <v>17</v>
      </c>
      <c r="E53" s="35" t="s">
        <v>52</v>
      </c>
      <c r="F53" s="23" t="s">
        <v>18</v>
      </c>
      <c r="G53" s="60" t="s">
        <v>19</v>
      </c>
      <c r="H53" s="17"/>
      <c r="I53" s="2"/>
    </row>
    <row r="54" spans="1:9" ht="24.6" x14ac:dyDescent="0.3">
      <c r="A54" s="183" t="s">
        <v>180</v>
      </c>
      <c r="B54" s="29" t="s">
        <v>46</v>
      </c>
      <c r="C54" s="84" t="s">
        <v>109</v>
      </c>
      <c r="D54" s="28" t="s">
        <v>110</v>
      </c>
      <c r="E54" s="115">
        <v>9.1999999999999993</v>
      </c>
      <c r="F54" s="109">
        <v>0.3</v>
      </c>
      <c r="G54" s="110">
        <f>F54*E54</f>
        <v>2.76</v>
      </c>
      <c r="H54" s="17"/>
      <c r="I54" s="2"/>
    </row>
    <row r="55" spans="1:9" x14ac:dyDescent="0.3">
      <c r="A55" s="183" t="s">
        <v>181</v>
      </c>
      <c r="B55" s="29" t="s">
        <v>43</v>
      </c>
      <c r="C55" s="84" t="s">
        <v>44</v>
      </c>
      <c r="D55" s="28" t="s">
        <v>110</v>
      </c>
      <c r="E55" s="115">
        <v>12.5</v>
      </c>
      <c r="F55" s="109">
        <v>1</v>
      </c>
      <c r="G55" s="110">
        <f>F55*E55</f>
        <v>12.5</v>
      </c>
      <c r="H55" s="17"/>
      <c r="I55" s="2"/>
    </row>
    <row r="56" spans="1:9" x14ac:dyDescent="0.3">
      <c r="A56" s="184" t="s">
        <v>182</v>
      </c>
      <c r="B56" s="29" t="s">
        <v>48</v>
      </c>
      <c r="C56" s="84" t="s">
        <v>49</v>
      </c>
      <c r="D56" s="28" t="s">
        <v>111</v>
      </c>
      <c r="E56" s="116">
        <v>5.9</v>
      </c>
      <c r="F56" s="109">
        <v>0.6</v>
      </c>
      <c r="G56" s="110">
        <f>F56*E56</f>
        <v>3.54</v>
      </c>
      <c r="H56" s="17"/>
      <c r="I56" s="2"/>
    </row>
    <row r="57" spans="1:9" x14ac:dyDescent="0.3">
      <c r="A57" s="184"/>
      <c r="B57" s="120" t="s">
        <v>118</v>
      </c>
      <c r="C57" s="85"/>
      <c r="D57" s="34"/>
      <c r="E57" s="34"/>
      <c r="F57" s="28" t="s">
        <v>112</v>
      </c>
      <c r="G57" s="94">
        <f>G56+G55+G54</f>
        <v>18.799999999999997</v>
      </c>
      <c r="H57" s="17"/>
      <c r="I57" s="2"/>
    </row>
    <row r="58" spans="1:9" x14ac:dyDescent="0.3">
      <c r="A58" s="185"/>
      <c r="B58" s="212" t="s">
        <v>115</v>
      </c>
      <c r="C58" s="215"/>
      <c r="D58" s="23" t="s">
        <v>17</v>
      </c>
      <c r="E58" s="35" t="s">
        <v>52</v>
      </c>
      <c r="F58" s="23" t="s">
        <v>18</v>
      </c>
      <c r="G58" s="60" t="s">
        <v>19</v>
      </c>
      <c r="H58" s="17"/>
      <c r="I58" s="2"/>
    </row>
    <row r="59" spans="1:9" x14ac:dyDescent="0.3">
      <c r="A59" s="186" t="s">
        <v>183</v>
      </c>
      <c r="B59" s="38" t="s">
        <v>57</v>
      </c>
      <c r="C59" s="38"/>
      <c r="D59" s="36" t="s">
        <v>53</v>
      </c>
      <c r="E59" s="51">
        <v>490</v>
      </c>
      <c r="F59" s="52">
        <v>5.0000000000000001E-4</v>
      </c>
      <c r="G59" s="67">
        <f>E59*F59</f>
        <v>0.245</v>
      </c>
      <c r="H59" s="17"/>
      <c r="I59" s="2"/>
    </row>
    <row r="60" spans="1:9" x14ac:dyDescent="0.3">
      <c r="A60" s="186" t="s">
        <v>184</v>
      </c>
      <c r="B60" s="38" t="s">
        <v>59</v>
      </c>
      <c r="C60" s="38"/>
      <c r="D60" s="36" t="s">
        <v>55</v>
      </c>
      <c r="E60" s="58">
        <v>150</v>
      </c>
      <c r="F60" s="52">
        <v>0.08</v>
      </c>
      <c r="G60" s="67">
        <f>E60*F60</f>
        <v>12</v>
      </c>
      <c r="H60" s="17"/>
      <c r="I60" s="2"/>
    </row>
    <row r="61" spans="1:9" x14ac:dyDescent="0.3">
      <c r="A61" s="187"/>
      <c r="B61" s="42"/>
      <c r="C61" s="76" t="s">
        <v>74</v>
      </c>
      <c r="D61" s="39"/>
      <c r="E61" s="53"/>
      <c r="F61" s="54"/>
      <c r="G61" s="67">
        <f>G60*1.4</f>
        <v>16.799999999999997</v>
      </c>
      <c r="H61" s="17"/>
      <c r="I61" s="2"/>
    </row>
    <row r="62" spans="1:9" x14ac:dyDescent="0.3">
      <c r="A62" s="188" t="s">
        <v>185</v>
      </c>
      <c r="B62" s="38" t="s">
        <v>121</v>
      </c>
      <c r="C62" s="38"/>
      <c r="D62" s="36" t="s">
        <v>90</v>
      </c>
      <c r="E62" s="58">
        <v>21</v>
      </c>
      <c r="F62" s="52">
        <v>1</v>
      </c>
      <c r="G62" s="67">
        <f>E62*F62</f>
        <v>21</v>
      </c>
      <c r="H62" s="17"/>
      <c r="I62" s="2"/>
    </row>
    <row r="63" spans="1:9" x14ac:dyDescent="0.3">
      <c r="A63" s="188" t="s">
        <v>186</v>
      </c>
      <c r="B63" s="38" t="s">
        <v>67</v>
      </c>
      <c r="C63" s="38"/>
      <c r="D63" s="36" t="s">
        <v>55</v>
      </c>
      <c r="E63" s="111">
        <v>90</v>
      </c>
      <c r="F63" s="52">
        <v>0.25</v>
      </c>
      <c r="G63" s="67">
        <f>E63*F63</f>
        <v>22.5</v>
      </c>
      <c r="H63" s="17"/>
      <c r="I63" s="2"/>
    </row>
    <row r="64" spans="1:9" x14ac:dyDescent="0.3">
      <c r="A64" s="187"/>
      <c r="B64" s="42"/>
      <c r="C64" s="76" t="s">
        <v>75</v>
      </c>
      <c r="D64" s="39"/>
      <c r="E64" s="53"/>
      <c r="F64" s="54"/>
      <c r="G64" s="67">
        <f>G63*1.3</f>
        <v>29.25</v>
      </c>
      <c r="H64" s="17"/>
      <c r="I64" s="2"/>
    </row>
    <row r="65" spans="1:9" x14ac:dyDescent="0.3">
      <c r="A65" s="188" t="s">
        <v>187</v>
      </c>
      <c r="B65" s="41" t="s">
        <v>116</v>
      </c>
      <c r="C65" s="41"/>
      <c r="D65" s="36" t="s">
        <v>113</v>
      </c>
      <c r="E65" s="51">
        <v>4</v>
      </c>
      <c r="F65" s="52">
        <v>2</v>
      </c>
      <c r="G65" s="67">
        <f>E65*F65</f>
        <v>8</v>
      </c>
      <c r="H65" s="17"/>
      <c r="I65" s="2"/>
    </row>
    <row r="66" spans="1:9" x14ac:dyDescent="0.3">
      <c r="A66" s="189"/>
      <c r="B66" s="92" t="s">
        <v>119</v>
      </c>
      <c r="C66" s="91"/>
      <c r="D66" s="87"/>
      <c r="E66" s="54"/>
      <c r="F66" s="93" t="s">
        <v>122</v>
      </c>
      <c r="G66" s="96">
        <f>G59+G60+G62+G63+G65</f>
        <v>63.744999999999997</v>
      </c>
      <c r="H66" s="17"/>
      <c r="I66" s="2"/>
    </row>
    <row r="67" spans="1:9" ht="15" thickBot="1" x14ac:dyDescent="0.35">
      <c r="A67" s="190"/>
      <c r="B67" s="99" t="s">
        <v>167</v>
      </c>
      <c r="C67" s="100"/>
      <c r="D67" s="101"/>
      <c r="E67" s="102"/>
      <c r="F67" s="103" t="s">
        <v>13</v>
      </c>
      <c r="G67" s="104">
        <f>ROUND(G66+G57+G52+G45,2)</f>
        <v>258.64999999999998</v>
      </c>
      <c r="H67" s="17"/>
      <c r="I67" s="2"/>
    </row>
    <row r="68" spans="1:9" ht="51.6" customHeight="1" x14ac:dyDescent="0.3">
      <c r="A68" s="201" t="s">
        <v>150</v>
      </c>
      <c r="B68" s="242" t="s">
        <v>242</v>
      </c>
      <c r="C68" s="243"/>
      <c r="D68" s="202"/>
      <c r="E68" s="203">
        <f>G94</f>
        <v>829.2</v>
      </c>
      <c r="F68" s="204">
        <v>4</v>
      </c>
      <c r="G68" s="205">
        <f t="shared" ref="G68:G95" si="2">E68*F68</f>
        <v>3316.8</v>
      </c>
      <c r="H68" s="17"/>
    </row>
    <row r="69" spans="1:9" x14ac:dyDescent="0.3">
      <c r="A69" s="59"/>
      <c r="B69" s="211" t="s">
        <v>71</v>
      </c>
      <c r="C69" s="211"/>
      <c r="D69" s="23" t="s">
        <v>17</v>
      </c>
      <c r="E69" s="35" t="s">
        <v>52</v>
      </c>
      <c r="F69" s="23" t="s">
        <v>18</v>
      </c>
      <c r="G69" s="60" t="s">
        <v>19</v>
      </c>
      <c r="H69" s="17"/>
    </row>
    <row r="70" spans="1:9" x14ac:dyDescent="0.3">
      <c r="A70" s="144" t="s">
        <v>188</v>
      </c>
      <c r="B70" s="26" t="s">
        <v>20</v>
      </c>
      <c r="C70" s="27" t="s">
        <v>86</v>
      </c>
      <c r="D70" s="25" t="s">
        <v>14</v>
      </c>
      <c r="E70" s="112">
        <v>150</v>
      </c>
      <c r="F70" s="46">
        <v>1</v>
      </c>
      <c r="G70" s="61">
        <f t="shared" ref="G70:G77" si="3">F70*E70</f>
        <v>150</v>
      </c>
      <c r="H70" s="17"/>
    </row>
    <row r="71" spans="1:9" x14ac:dyDescent="0.3">
      <c r="A71" s="122" t="s">
        <v>189</v>
      </c>
      <c r="B71" s="29" t="s">
        <v>77</v>
      </c>
      <c r="C71" s="30" t="s">
        <v>78</v>
      </c>
      <c r="D71" s="28" t="s">
        <v>14</v>
      </c>
      <c r="E71" s="113">
        <v>104.8</v>
      </c>
      <c r="F71" s="47">
        <v>1</v>
      </c>
      <c r="G71" s="63">
        <f t="shared" si="3"/>
        <v>104.8</v>
      </c>
      <c r="H71" s="17"/>
    </row>
    <row r="72" spans="1:9" x14ac:dyDescent="0.3">
      <c r="A72" s="122" t="s">
        <v>190</v>
      </c>
      <c r="B72" s="29" t="s">
        <v>24</v>
      </c>
      <c r="C72" s="30" t="s">
        <v>25</v>
      </c>
      <c r="D72" s="28" t="s">
        <v>26</v>
      </c>
      <c r="E72" s="113">
        <v>30000</v>
      </c>
      <c r="F72" s="47">
        <v>4.0000000000000003E-5</v>
      </c>
      <c r="G72" s="63">
        <f t="shared" si="3"/>
        <v>1.2000000000000002</v>
      </c>
      <c r="H72" s="17"/>
    </row>
    <row r="73" spans="1:9" ht="24.6" x14ac:dyDescent="0.3">
      <c r="A73" s="122" t="s">
        <v>191</v>
      </c>
      <c r="B73" s="29" t="s">
        <v>27</v>
      </c>
      <c r="C73" s="31" t="s">
        <v>82</v>
      </c>
      <c r="D73" s="28" t="s">
        <v>14</v>
      </c>
      <c r="E73" s="113">
        <v>70</v>
      </c>
      <c r="F73" s="47">
        <v>1</v>
      </c>
      <c r="G73" s="63">
        <f t="shared" si="3"/>
        <v>70</v>
      </c>
      <c r="H73" s="17"/>
    </row>
    <row r="74" spans="1:9" x14ac:dyDescent="0.3">
      <c r="A74" s="123" t="s">
        <v>192</v>
      </c>
      <c r="B74" s="33" t="s">
        <v>35</v>
      </c>
      <c r="C74" s="31" t="s">
        <v>81</v>
      </c>
      <c r="D74" s="32" t="s">
        <v>14</v>
      </c>
      <c r="E74" s="113">
        <v>14</v>
      </c>
      <c r="F74" s="47">
        <v>1</v>
      </c>
      <c r="G74" s="63">
        <f>F74*E74</f>
        <v>14</v>
      </c>
      <c r="H74" s="17"/>
    </row>
    <row r="75" spans="1:9" x14ac:dyDescent="0.3">
      <c r="A75" s="123" t="s">
        <v>193</v>
      </c>
      <c r="B75" s="33" t="s">
        <v>83</v>
      </c>
      <c r="C75" s="31" t="s">
        <v>84</v>
      </c>
      <c r="D75" s="32" t="s">
        <v>14</v>
      </c>
      <c r="E75" s="113">
        <v>25</v>
      </c>
      <c r="F75" s="47">
        <v>1</v>
      </c>
      <c r="G75" s="63">
        <f>F75*E75</f>
        <v>25</v>
      </c>
      <c r="H75" s="17"/>
    </row>
    <row r="76" spans="1:9" x14ac:dyDescent="0.3">
      <c r="A76" s="123" t="s">
        <v>194</v>
      </c>
      <c r="B76" s="33" t="s">
        <v>37</v>
      </c>
      <c r="C76" s="31" t="s">
        <v>79</v>
      </c>
      <c r="D76" s="32" t="s">
        <v>39</v>
      </c>
      <c r="E76" s="113">
        <v>294</v>
      </c>
      <c r="F76" s="47">
        <v>0.15</v>
      </c>
      <c r="G76" s="63">
        <f t="shared" si="3"/>
        <v>44.1</v>
      </c>
      <c r="H76" s="17"/>
    </row>
    <row r="77" spans="1:9" x14ac:dyDescent="0.3">
      <c r="A77" s="123" t="s">
        <v>195</v>
      </c>
      <c r="B77" s="33" t="s">
        <v>40</v>
      </c>
      <c r="C77" s="31" t="s">
        <v>80</v>
      </c>
      <c r="D77" s="32" t="s">
        <v>39</v>
      </c>
      <c r="E77" s="113">
        <v>293</v>
      </c>
      <c r="F77" s="47">
        <v>0.15</v>
      </c>
      <c r="G77" s="63">
        <f t="shared" si="3"/>
        <v>43.949999999999996</v>
      </c>
      <c r="H77" s="17"/>
    </row>
    <row r="78" spans="1:9" x14ac:dyDescent="0.3">
      <c r="A78" s="123"/>
      <c r="B78" s="214" t="s">
        <v>42</v>
      </c>
      <c r="C78" s="215"/>
      <c r="D78" s="24"/>
      <c r="E78" s="48"/>
      <c r="F78" s="49" t="s">
        <v>13</v>
      </c>
      <c r="G78" s="65">
        <f>SUM(G70:G77)</f>
        <v>453.05</v>
      </c>
      <c r="H78" s="17"/>
    </row>
    <row r="79" spans="1:9" x14ac:dyDescent="0.3">
      <c r="A79" s="123"/>
      <c r="B79" s="120" t="s">
        <v>72</v>
      </c>
      <c r="C79" s="132"/>
      <c r="D79" s="23" t="s">
        <v>17</v>
      </c>
      <c r="E79" s="35" t="s">
        <v>52</v>
      </c>
      <c r="F79" s="23" t="s">
        <v>18</v>
      </c>
      <c r="G79" s="60" t="s">
        <v>19</v>
      </c>
      <c r="H79" s="17"/>
    </row>
    <row r="80" spans="1:9" x14ac:dyDescent="0.3">
      <c r="A80" s="122" t="s">
        <v>196</v>
      </c>
      <c r="B80" s="29" t="s">
        <v>43</v>
      </c>
      <c r="C80" s="30" t="s">
        <v>85</v>
      </c>
      <c r="D80" s="28" t="s">
        <v>45</v>
      </c>
      <c r="E80" s="113">
        <v>60</v>
      </c>
      <c r="F80" s="47">
        <v>1</v>
      </c>
      <c r="G80" s="63">
        <f>F80*E80</f>
        <v>60</v>
      </c>
      <c r="H80" s="17"/>
    </row>
    <row r="81" spans="1:8" ht="24" x14ac:dyDescent="0.3">
      <c r="A81" s="122" t="s">
        <v>197</v>
      </c>
      <c r="B81" s="29" t="s">
        <v>46</v>
      </c>
      <c r="C81" s="30" t="s">
        <v>47</v>
      </c>
      <c r="D81" s="28" t="s">
        <v>45</v>
      </c>
      <c r="E81" s="113">
        <v>9</v>
      </c>
      <c r="F81" s="47">
        <v>0.4</v>
      </c>
      <c r="G81" s="63">
        <f>F81*E81</f>
        <v>3.6</v>
      </c>
      <c r="H81" s="17"/>
    </row>
    <row r="82" spans="1:8" x14ac:dyDescent="0.3">
      <c r="A82" s="123" t="s">
        <v>198</v>
      </c>
      <c r="B82" s="29" t="s">
        <v>48</v>
      </c>
      <c r="C82" s="30" t="s">
        <v>49</v>
      </c>
      <c r="D82" s="28" t="s">
        <v>50</v>
      </c>
      <c r="E82" s="114">
        <v>5</v>
      </c>
      <c r="F82" s="47">
        <v>3</v>
      </c>
      <c r="G82" s="63">
        <f>F82*E82</f>
        <v>15</v>
      </c>
      <c r="H82" s="17"/>
    </row>
    <row r="83" spans="1:8" x14ac:dyDescent="0.3">
      <c r="A83" s="123"/>
      <c r="B83" s="216" t="s">
        <v>51</v>
      </c>
      <c r="C83" s="217"/>
      <c r="D83" s="34"/>
      <c r="E83" s="50"/>
      <c r="F83" s="47" t="s">
        <v>13</v>
      </c>
      <c r="G83" s="66">
        <f>G82+G81+G80</f>
        <v>78.599999999999994</v>
      </c>
      <c r="H83" s="17"/>
    </row>
    <row r="84" spans="1:8" x14ac:dyDescent="0.3">
      <c r="A84" s="143"/>
      <c r="B84" s="212" t="s">
        <v>68</v>
      </c>
      <c r="C84" s="213"/>
      <c r="D84" s="23" t="s">
        <v>17</v>
      </c>
      <c r="E84" s="35" t="s">
        <v>52</v>
      </c>
      <c r="F84" s="23" t="s">
        <v>18</v>
      </c>
      <c r="G84" s="60" t="s">
        <v>19</v>
      </c>
      <c r="H84" s="17"/>
    </row>
    <row r="85" spans="1:8" x14ac:dyDescent="0.3">
      <c r="A85" s="124" t="s">
        <v>199</v>
      </c>
      <c r="B85" s="37"/>
      <c r="C85" s="38" t="s">
        <v>57</v>
      </c>
      <c r="D85" s="39" t="s">
        <v>53</v>
      </c>
      <c r="E85" s="51">
        <v>600</v>
      </c>
      <c r="F85" s="52">
        <v>5.0000000000000001E-4</v>
      </c>
      <c r="G85" s="67">
        <f>E85*F85</f>
        <v>0.3</v>
      </c>
      <c r="H85" s="17"/>
    </row>
    <row r="86" spans="1:8" x14ac:dyDescent="0.3">
      <c r="A86" s="126" t="s">
        <v>200</v>
      </c>
      <c r="B86" s="40"/>
      <c r="C86" s="41" t="s">
        <v>58</v>
      </c>
      <c r="D86" s="39" t="s">
        <v>54</v>
      </c>
      <c r="E86" s="51">
        <v>3</v>
      </c>
      <c r="F86" s="52">
        <v>3</v>
      </c>
      <c r="G86" s="67">
        <f>E86*F86</f>
        <v>9</v>
      </c>
      <c r="H86" s="17"/>
    </row>
    <row r="87" spans="1:8" x14ac:dyDescent="0.3">
      <c r="A87" s="124" t="s">
        <v>154</v>
      </c>
      <c r="B87" s="40"/>
      <c r="C87" s="38" t="s">
        <v>59</v>
      </c>
      <c r="D87" s="39" t="s">
        <v>55</v>
      </c>
      <c r="E87" s="52">
        <v>900</v>
      </c>
      <c r="F87" s="52">
        <v>7.4999999999999997E-2</v>
      </c>
      <c r="G87" s="67">
        <f>E87*F87</f>
        <v>67.5</v>
      </c>
      <c r="H87" s="17"/>
    </row>
    <row r="88" spans="1:8" x14ac:dyDescent="0.3">
      <c r="A88" s="125"/>
      <c r="B88" s="42"/>
      <c r="C88" s="76" t="s">
        <v>74</v>
      </c>
      <c r="D88" s="39"/>
      <c r="E88" s="53"/>
      <c r="F88" s="54"/>
      <c r="G88" s="67">
        <f>G87*1.4</f>
        <v>94.5</v>
      </c>
      <c r="H88" s="17"/>
    </row>
    <row r="89" spans="1:8" x14ac:dyDescent="0.3">
      <c r="A89" s="126" t="s">
        <v>202</v>
      </c>
      <c r="B89" s="40"/>
      <c r="C89" s="38" t="s">
        <v>67</v>
      </c>
      <c r="D89" s="39" t="s">
        <v>55</v>
      </c>
      <c r="E89" s="56">
        <v>750</v>
      </c>
      <c r="F89" s="52">
        <v>0.05</v>
      </c>
      <c r="G89" s="67">
        <f t="shared" ref="G89" si="4">E89*F89</f>
        <v>37.5</v>
      </c>
      <c r="H89" s="17"/>
    </row>
    <row r="90" spans="1:8" x14ac:dyDescent="0.3">
      <c r="A90" s="125"/>
      <c r="B90" s="42"/>
      <c r="C90" s="76" t="s">
        <v>75</v>
      </c>
      <c r="D90" s="39"/>
      <c r="E90" s="53"/>
      <c r="F90" s="54"/>
      <c r="G90" s="67">
        <f>G89*1.3</f>
        <v>48.75</v>
      </c>
      <c r="H90" s="17"/>
    </row>
    <row r="91" spans="1:8" x14ac:dyDescent="0.3">
      <c r="A91" s="125"/>
      <c r="B91" s="212" t="s">
        <v>69</v>
      </c>
      <c r="C91" s="218"/>
      <c r="D91" s="39"/>
      <c r="E91" s="54"/>
      <c r="F91" s="57" t="s">
        <v>13</v>
      </c>
      <c r="G91" s="69">
        <f>SUM(G85:G90)-G87-G89</f>
        <v>152.55000000000001</v>
      </c>
      <c r="H91" s="17"/>
    </row>
    <row r="92" spans="1:8" x14ac:dyDescent="0.3">
      <c r="A92" s="143"/>
      <c r="B92" s="212" t="s">
        <v>70</v>
      </c>
      <c r="C92" s="213"/>
      <c r="D92" s="23" t="s">
        <v>17</v>
      </c>
      <c r="E92" s="35" t="s">
        <v>52</v>
      </c>
      <c r="F92" s="23" t="s">
        <v>18</v>
      </c>
      <c r="G92" s="60" t="s">
        <v>19</v>
      </c>
      <c r="H92" s="17"/>
    </row>
    <row r="93" spans="1:8" x14ac:dyDescent="0.3">
      <c r="A93" s="123" t="s">
        <v>201</v>
      </c>
      <c r="B93" s="34"/>
      <c r="C93" s="38" t="s">
        <v>76</v>
      </c>
      <c r="D93" s="36">
        <v>1</v>
      </c>
      <c r="E93" s="58">
        <v>145</v>
      </c>
      <c r="F93" s="52">
        <v>1</v>
      </c>
      <c r="G93" s="70">
        <f>E93*F93</f>
        <v>145</v>
      </c>
      <c r="H93" s="17"/>
    </row>
    <row r="94" spans="1:8" ht="15" thickBot="1" x14ac:dyDescent="0.35">
      <c r="A94" s="71"/>
      <c r="B94" s="221" t="s">
        <v>87</v>
      </c>
      <c r="C94" s="222"/>
      <c r="D94" s="72"/>
      <c r="E94" s="73"/>
      <c r="F94" s="74"/>
      <c r="G94" s="75">
        <f>ROUND(G78+G83+G91+G93,2)</f>
        <v>829.2</v>
      </c>
      <c r="H94" s="17"/>
    </row>
    <row r="95" spans="1:8" ht="43.8" customHeight="1" x14ac:dyDescent="0.3">
      <c r="A95" s="206" t="s">
        <v>151</v>
      </c>
      <c r="B95" s="240" t="s">
        <v>243</v>
      </c>
      <c r="C95" s="241"/>
      <c r="D95" s="207"/>
      <c r="E95" s="208">
        <f>G130</f>
        <v>3356.28</v>
      </c>
      <c r="F95" s="209">
        <v>1</v>
      </c>
      <c r="G95" s="210">
        <f t="shared" si="2"/>
        <v>3356.28</v>
      </c>
      <c r="H95" s="17"/>
    </row>
    <row r="96" spans="1:8" x14ac:dyDescent="0.3">
      <c r="A96" s="59"/>
      <c r="B96" s="211" t="s">
        <v>71</v>
      </c>
      <c r="C96" s="211"/>
      <c r="D96" s="23" t="s">
        <v>17</v>
      </c>
      <c r="E96" s="35" t="s">
        <v>52</v>
      </c>
      <c r="F96" s="23" t="s">
        <v>18</v>
      </c>
      <c r="G96" s="60" t="s">
        <v>19</v>
      </c>
      <c r="H96" s="17"/>
    </row>
    <row r="97" spans="1:8" x14ac:dyDescent="0.3">
      <c r="A97" s="144" t="s">
        <v>214</v>
      </c>
      <c r="B97" s="26" t="s">
        <v>20</v>
      </c>
      <c r="C97" s="27" t="s">
        <v>21</v>
      </c>
      <c r="D97" s="25" t="s">
        <v>14</v>
      </c>
      <c r="E97" s="112">
        <v>875</v>
      </c>
      <c r="F97" s="46">
        <v>1</v>
      </c>
      <c r="G97" s="61">
        <f t="shared" ref="G97:G106" si="5">F97*E97</f>
        <v>875</v>
      </c>
      <c r="H97" s="17"/>
    </row>
    <row r="98" spans="1:8" x14ac:dyDescent="0.3">
      <c r="A98" s="122" t="s">
        <v>216</v>
      </c>
      <c r="B98" s="29" t="s">
        <v>22</v>
      </c>
      <c r="C98" s="30" t="s">
        <v>23</v>
      </c>
      <c r="D98" s="28" t="s">
        <v>14</v>
      </c>
      <c r="E98" s="113">
        <v>250</v>
      </c>
      <c r="F98" s="47">
        <v>1</v>
      </c>
      <c r="G98" s="63">
        <f t="shared" si="5"/>
        <v>250</v>
      </c>
      <c r="H98" s="17"/>
    </row>
    <row r="99" spans="1:8" x14ac:dyDescent="0.3">
      <c r="A99" s="122" t="s">
        <v>215</v>
      </c>
      <c r="B99" s="29" t="s">
        <v>24</v>
      </c>
      <c r="C99" s="30" t="s">
        <v>25</v>
      </c>
      <c r="D99" s="28" t="s">
        <v>26</v>
      </c>
      <c r="E99" s="113">
        <v>30000</v>
      </c>
      <c r="F99" s="47">
        <v>4.0000000000000003E-5</v>
      </c>
      <c r="G99" s="63">
        <f t="shared" si="5"/>
        <v>1.2000000000000002</v>
      </c>
      <c r="H99" s="17"/>
    </row>
    <row r="100" spans="1:8" ht="24.6" x14ac:dyDescent="0.3">
      <c r="A100" s="122" t="s">
        <v>217</v>
      </c>
      <c r="B100" s="29" t="s">
        <v>27</v>
      </c>
      <c r="C100" s="31" t="s">
        <v>28</v>
      </c>
      <c r="D100" s="28" t="s">
        <v>14</v>
      </c>
      <c r="E100" s="113">
        <v>210</v>
      </c>
      <c r="F100" s="47">
        <v>1</v>
      </c>
      <c r="G100" s="63">
        <f t="shared" si="5"/>
        <v>210</v>
      </c>
      <c r="H100" s="17"/>
    </row>
    <row r="101" spans="1:8" x14ac:dyDescent="0.3">
      <c r="A101" s="122" t="s">
        <v>218</v>
      </c>
      <c r="B101" s="33" t="s">
        <v>29</v>
      </c>
      <c r="C101" s="31" t="s">
        <v>30</v>
      </c>
      <c r="D101" s="32" t="s">
        <v>14</v>
      </c>
      <c r="E101" s="113">
        <v>60</v>
      </c>
      <c r="F101" s="47">
        <v>1</v>
      </c>
      <c r="G101" s="63">
        <f t="shared" si="5"/>
        <v>60</v>
      </c>
      <c r="H101" s="17"/>
    </row>
    <row r="102" spans="1:8" ht="24.6" x14ac:dyDescent="0.3">
      <c r="A102" s="122" t="s">
        <v>219</v>
      </c>
      <c r="B102" s="29" t="s">
        <v>31</v>
      </c>
      <c r="C102" s="31" t="s">
        <v>32</v>
      </c>
      <c r="D102" s="28" t="s">
        <v>14</v>
      </c>
      <c r="E102" s="113">
        <v>64</v>
      </c>
      <c r="F102" s="47">
        <v>1</v>
      </c>
      <c r="G102" s="63">
        <f t="shared" si="5"/>
        <v>64</v>
      </c>
      <c r="H102" s="17"/>
    </row>
    <row r="103" spans="1:8" x14ac:dyDescent="0.3">
      <c r="A103" s="122" t="s">
        <v>220</v>
      </c>
      <c r="B103" s="29" t="s">
        <v>33</v>
      </c>
      <c r="C103" s="31" t="s">
        <v>34</v>
      </c>
      <c r="D103" s="28" t="s">
        <v>14</v>
      </c>
      <c r="E103" s="113">
        <v>78.150000000000006</v>
      </c>
      <c r="F103" s="47">
        <v>1</v>
      </c>
      <c r="G103" s="63">
        <f t="shared" si="5"/>
        <v>78.150000000000006</v>
      </c>
      <c r="H103" s="17"/>
    </row>
    <row r="104" spans="1:8" x14ac:dyDescent="0.3">
      <c r="A104" s="122" t="s">
        <v>221</v>
      </c>
      <c r="B104" s="29" t="s">
        <v>35</v>
      </c>
      <c r="C104" s="31" t="s">
        <v>36</v>
      </c>
      <c r="D104" s="32" t="s">
        <v>14</v>
      </c>
      <c r="E104" s="113">
        <v>50</v>
      </c>
      <c r="F104" s="47">
        <v>1</v>
      </c>
      <c r="G104" s="63">
        <f t="shared" si="5"/>
        <v>50</v>
      </c>
      <c r="H104" s="17"/>
    </row>
    <row r="105" spans="1:8" x14ac:dyDescent="0.3">
      <c r="A105" s="122" t="s">
        <v>222</v>
      </c>
      <c r="B105" s="33" t="s">
        <v>37</v>
      </c>
      <c r="C105" s="31" t="s">
        <v>38</v>
      </c>
      <c r="D105" s="32" t="s">
        <v>39</v>
      </c>
      <c r="E105" s="113">
        <v>294</v>
      </c>
      <c r="F105" s="47">
        <v>0.5</v>
      </c>
      <c r="G105" s="63">
        <f t="shared" si="5"/>
        <v>147</v>
      </c>
      <c r="H105" s="17"/>
    </row>
    <row r="106" spans="1:8" x14ac:dyDescent="0.3">
      <c r="A106" s="122" t="s">
        <v>223</v>
      </c>
      <c r="B106" s="33" t="s">
        <v>40</v>
      </c>
      <c r="C106" s="31" t="s">
        <v>41</v>
      </c>
      <c r="D106" s="32" t="s">
        <v>39</v>
      </c>
      <c r="E106" s="113">
        <v>293</v>
      </c>
      <c r="F106" s="47">
        <v>0.5</v>
      </c>
      <c r="G106" s="63">
        <f t="shared" si="5"/>
        <v>146.5</v>
      </c>
      <c r="H106" s="17"/>
    </row>
    <row r="107" spans="1:8" x14ac:dyDescent="0.3">
      <c r="A107" s="123"/>
      <c r="B107" s="214" t="s">
        <v>42</v>
      </c>
      <c r="C107" s="215"/>
      <c r="D107" s="24"/>
      <c r="E107" s="48"/>
      <c r="F107" s="49" t="s">
        <v>13</v>
      </c>
      <c r="G107" s="65">
        <f>SUM(G97:G106)</f>
        <v>1881.8500000000001</v>
      </c>
      <c r="H107" s="17"/>
    </row>
    <row r="108" spans="1:8" x14ac:dyDescent="0.3">
      <c r="A108" s="123"/>
      <c r="B108" s="120" t="s">
        <v>72</v>
      </c>
      <c r="C108" s="132"/>
      <c r="D108" s="23" t="s">
        <v>17</v>
      </c>
      <c r="E108" s="35" t="s">
        <v>52</v>
      </c>
      <c r="F108" s="23" t="s">
        <v>18</v>
      </c>
      <c r="G108" s="60" t="s">
        <v>19</v>
      </c>
      <c r="H108" s="17"/>
    </row>
    <row r="109" spans="1:8" x14ac:dyDescent="0.3">
      <c r="A109" s="122" t="s">
        <v>224</v>
      </c>
      <c r="B109" s="29" t="s">
        <v>43</v>
      </c>
      <c r="C109" s="30" t="s">
        <v>44</v>
      </c>
      <c r="D109" s="28" t="s">
        <v>45</v>
      </c>
      <c r="E109" s="113">
        <v>48</v>
      </c>
      <c r="F109" s="47">
        <v>1</v>
      </c>
      <c r="G109" s="63">
        <f>F109*E109</f>
        <v>48</v>
      </c>
      <c r="H109" s="17"/>
    </row>
    <row r="110" spans="1:8" ht="24" x14ac:dyDescent="0.3">
      <c r="A110" s="122" t="s">
        <v>225</v>
      </c>
      <c r="B110" s="29" t="s">
        <v>46</v>
      </c>
      <c r="C110" s="30" t="s">
        <v>47</v>
      </c>
      <c r="D110" s="28" t="s">
        <v>45</v>
      </c>
      <c r="E110" s="113">
        <v>7</v>
      </c>
      <c r="F110" s="47">
        <v>0.4</v>
      </c>
      <c r="G110" s="63">
        <f>F110*E110</f>
        <v>2.8000000000000003</v>
      </c>
      <c r="H110" s="17"/>
    </row>
    <row r="111" spans="1:8" x14ac:dyDescent="0.3">
      <c r="A111" s="123" t="s">
        <v>226</v>
      </c>
      <c r="B111" s="29" t="s">
        <v>48</v>
      </c>
      <c r="C111" s="30" t="s">
        <v>49</v>
      </c>
      <c r="D111" s="28" t="s">
        <v>50</v>
      </c>
      <c r="E111" s="114">
        <v>4.2</v>
      </c>
      <c r="F111" s="47">
        <v>3</v>
      </c>
      <c r="G111" s="63">
        <f>F111*E111</f>
        <v>12.600000000000001</v>
      </c>
      <c r="H111" s="17"/>
    </row>
    <row r="112" spans="1:8" x14ac:dyDescent="0.3">
      <c r="A112" s="123"/>
      <c r="B112" s="216" t="s">
        <v>51</v>
      </c>
      <c r="C112" s="217"/>
      <c r="D112" s="34"/>
      <c r="E112" s="50"/>
      <c r="F112" s="47" t="s">
        <v>13</v>
      </c>
      <c r="G112" s="66">
        <f>G111+G110+G109</f>
        <v>63.400000000000006</v>
      </c>
      <c r="H112" s="17"/>
    </row>
    <row r="113" spans="1:8" x14ac:dyDescent="0.3">
      <c r="A113" s="143"/>
      <c r="B113" s="212" t="s">
        <v>68</v>
      </c>
      <c r="C113" s="213"/>
      <c r="D113" s="23" t="s">
        <v>17</v>
      </c>
      <c r="E113" s="35" t="s">
        <v>52</v>
      </c>
      <c r="F113" s="23" t="s">
        <v>18</v>
      </c>
      <c r="G113" s="60" t="s">
        <v>19</v>
      </c>
      <c r="H113" s="17"/>
    </row>
    <row r="114" spans="1:8" x14ac:dyDescent="0.3">
      <c r="A114" s="124" t="s">
        <v>227</v>
      </c>
      <c r="B114" s="37"/>
      <c r="C114" s="38" t="s">
        <v>57</v>
      </c>
      <c r="D114" s="39" t="s">
        <v>53</v>
      </c>
      <c r="E114" s="51">
        <v>450</v>
      </c>
      <c r="F114" s="52">
        <v>5.0000000000000001E-4</v>
      </c>
      <c r="G114" s="67">
        <f>E114*F114</f>
        <v>0.22500000000000001</v>
      </c>
      <c r="H114" s="17"/>
    </row>
    <row r="115" spans="1:8" x14ac:dyDescent="0.3">
      <c r="A115" s="124" t="s">
        <v>228</v>
      </c>
      <c r="B115" s="40"/>
      <c r="C115" s="41" t="s">
        <v>58</v>
      </c>
      <c r="D115" s="39" t="s">
        <v>54</v>
      </c>
      <c r="E115" s="51">
        <v>3</v>
      </c>
      <c r="F115" s="52">
        <v>6</v>
      </c>
      <c r="G115" s="67">
        <f>E115*F115</f>
        <v>18</v>
      </c>
      <c r="H115" s="17"/>
    </row>
    <row r="116" spans="1:8" x14ac:dyDescent="0.3">
      <c r="A116" s="124" t="s">
        <v>229</v>
      </c>
      <c r="B116" s="40"/>
      <c r="C116" s="38" t="s">
        <v>59</v>
      </c>
      <c r="D116" s="39" t="s">
        <v>55</v>
      </c>
      <c r="E116" s="52">
        <v>600</v>
      </c>
      <c r="F116" s="52">
        <v>0.45</v>
      </c>
      <c r="G116" s="67">
        <f>E116*F116</f>
        <v>270</v>
      </c>
      <c r="H116" s="17"/>
    </row>
    <row r="117" spans="1:8" x14ac:dyDescent="0.3">
      <c r="A117" s="124" t="s">
        <v>230</v>
      </c>
      <c r="B117" s="42"/>
      <c r="C117" s="76" t="s">
        <v>74</v>
      </c>
      <c r="D117" s="39"/>
      <c r="E117" s="53"/>
      <c r="F117" s="54"/>
      <c r="G117" s="67">
        <f>G116*1.4</f>
        <v>378</v>
      </c>
      <c r="H117" s="17"/>
    </row>
    <row r="118" spans="1:8" ht="24" x14ac:dyDescent="0.3">
      <c r="A118" s="124" t="s">
        <v>231</v>
      </c>
      <c r="B118" s="43"/>
      <c r="C118" s="44" t="s">
        <v>60</v>
      </c>
      <c r="D118" s="45" t="s">
        <v>14</v>
      </c>
      <c r="E118" s="49">
        <v>45</v>
      </c>
      <c r="F118" s="55">
        <v>3</v>
      </c>
      <c r="G118" s="68">
        <f t="shared" ref="G118:G125" si="6">E118*F118</f>
        <v>135</v>
      </c>
      <c r="H118" s="17"/>
    </row>
    <row r="119" spans="1:8" x14ac:dyDescent="0.3">
      <c r="A119" s="124" t="s">
        <v>232</v>
      </c>
      <c r="B119" s="40"/>
      <c r="C119" s="38" t="s">
        <v>61</v>
      </c>
      <c r="D119" s="39" t="s">
        <v>14</v>
      </c>
      <c r="E119" s="52">
        <v>15</v>
      </c>
      <c r="F119" s="52">
        <v>3</v>
      </c>
      <c r="G119" s="67">
        <f t="shared" si="6"/>
        <v>45</v>
      </c>
      <c r="H119" s="17"/>
    </row>
    <row r="120" spans="1:8" x14ac:dyDescent="0.3">
      <c r="A120" s="124" t="s">
        <v>233</v>
      </c>
      <c r="B120" s="40"/>
      <c r="C120" s="38" t="s">
        <v>62</v>
      </c>
      <c r="D120" s="39" t="s">
        <v>56</v>
      </c>
      <c r="E120" s="52">
        <v>10</v>
      </c>
      <c r="F120" s="52">
        <v>1.5</v>
      </c>
      <c r="G120" s="67">
        <f t="shared" si="6"/>
        <v>15</v>
      </c>
      <c r="H120" s="17"/>
    </row>
    <row r="121" spans="1:8" x14ac:dyDescent="0.3">
      <c r="A121" s="124" t="s">
        <v>234</v>
      </c>
      <c r="B121" s="40"/>
      <c r="C121" s="38" t="s">
        <v>63</v>
      </c>
      <c r="D121" s="39" t="s">
        <v>56</v>
      </c>
      <c r="E121" s="52">
        <v>5.6</v>
      </c>
      <c r="F121" s="52">
        <v>4</v>
      </c>
      <c r="G121" s="67">
        <f t="shared" si="6"/>
        <v>22.4</v>
      </c>
      <c r="H121" s="17"/>
    </row>
    <row r="122" spans="1:8" x14ac:dyDescent="0.3">
      <c r="A122" s="124" t="s">
        <v>235</v>
      </c>
      <c r="B122" s="40"/>
      <c r="C122" s="38" t="s">
        <v>64</v>
      </c>
      <c r="D122" s="39" t="s">
        <v>56</v>
      </c>
      <c r="E122" s="51">
        <v>300</v>
      </c>
      <c r="F122" s="52">
        <v>0.2</v>
      </c>
      <c r="G122" s="67">
        <f t="shared" si="6"/>
        <v>60</v>
      </c>
      <c r="H122" s="17"/>
    </row>
    <row r="123" spans="1:8" x14ac:dyDescent="0.3">
      <c r="A123" s="124" t="s">
        <v>236</v>
      </c>
      <c r="B123" s="40"/>
      <c r="C123" s="38" t="s">
        <v>65</v>
      </c>
      <c r="D123" s="39" t="s">
        <v>56</v>
      </c>
      <c r="E123" s="52">
        <v>20</v>
      </c>
      <c r="F123" s="52">
        <v>3</v>
      </c>
      <c r="G123" s="67">
        <f t="shared" si="6"/>
        <v>60</v>
      </c>
      <c r="H123" s="17"/>
    </row>
    <row r="124" spans="1:8" x14ac:dyDescent="0.3">
      <c r="A124" s="124" t="s">
        <v>237</v>
      </c>
      <c r="B124" s="40"/>
      <c r="C124" s="38" t="s">
        <v>66</v>
      </c>
      <c r="D124" s="39" t="s">
        <v>14</v>
      </c>
      <c r="E124" s="52">
        <v>15</v>
      </c>
      <c r="F124" s="52">
        <v>1</v>
      </c>
      <c r="G124" s="67">
        <f t="shared" si="6"/>
        <v>15</v>
      </c>
      <c r="H124" s="17"/>
    </row>
    <row r="125" spans="1:8" x14ac:dyDescent="0.3">
      <c r="A125" s="124" t="s">
        <v>238</v>
      </c>
      <c r="B125" s="40"/>
      <c r="C125" s="38" t="s">
        <v>67</v>
      </c>
      <c r="D125" s="39" t="s">
        <v>55</v>
      </c>
      <c r="E125" s="56">
        <v>400</v>
      </c>
      <c r="F125" s="52">
        <v>0.12</v>
      </c>
      <c r="G125" s="67">
        <f t="shared" si="6"/>
        <v>48</v>
      </c>
      <c r="H125" s="17"/>
    </row>
    <row r="126" spans="1:8" x14ac:dyDescent="0.3">
      <c r="A126" s="125"/>
      <c r="B126" s="42"/>
      <c r="C126" s="76" t="s">
        <v>75</v>
      </c>
      <c r="D126" s="39"/>
      <c r="E126" s="53"/>
      <c r="F126" s="54"/>
      <c r="G126" s="67">
        <f>G125*1.3</f>
        <v>62.400000000000006</v>
      </c>
      <c r="H126" s="1"/>
    </row>
    <row r="127" spans="1:8" x14ac:dyDescent="0.3">
      <c r="A127" s="125"/>
      <c r="B127" s="212" t="s">
        <v>69</v>
      </c>
      <c r="C127" s="218"/>
      <c r="D127" s="39"/>
      <c r="E127" s="54"/>
      <c r="F127" s="57" t="s">
        <v>13</v>
      </c>
      <c r="G127" s="69">
        <f>SUM(G114:G126)-G116-G125</f>
        <v>811.02500000000009</v>
      </c>
      <c r="H127" s="1"/>
    </row>
    <row r="128" spans="1:8" x14ac:dyDescent="0.3">
      <c r="A128" s="143"/>
      <c r="B128" s="212" t="s">
        <v>70</v>
      </c>
      <c r="C128" s="213"/>
      <c r="D128" s="23" t="s">
        <v>17</v>
      </c>
      <c r="E128" s="35" t="s">
        <v>52</v>
      </c>
      <c r="F128" s="23" t="s">
        <v>18</v>
      </c>
      <c r="G128" s="60" t="s">
        <v>19</v>
      </c>
      <c r="H128" s="1"/>
    </row>
    <row r="129" spans="1:11" x14ac:dyDescent="0.3">
      <c r="A129" s="123" t="s">
        <v>155</v>
      </c>
      <c r="B129" s="34"/>
      <c r="C129" s="38" t="s">
        <v>166</v>
      </c>
      <c r="D129" s="36">
        <v>1</v>
      </c>
      <c r="E129" s="181">
        <v>600</v>
      </c>
      <c r="F129" s="52">
        <v>1</v>
      </c>
      <c r="G129" s="70">
        <f>E129*F129</f>
        <v>600</v>
      </c>
      <c r="H129" s="1"/>
      <c r="I129" s="1"/>
      <c r="J129" s="1"/>
      <c r="K129" s="1"/>
    </row>
    <row r="130" spans="1:11" ht="15" thickBot="1" x14ac:dyDescent="0.35">
      <c r="A130" s="146"/>
      <c r="B130" s="221" t="s">
        <v>73</v>
      </c>
      <c r="C130" s="222"/>
      <c r="D130" s="72"/>
      <c r="E130" s="73"/>
      <c r="F130" s="74"/>
      <c r="G130" s="75">
        <f>ROUND(G107+G112+G127+G129,2)</f>
        <v>3356.28</v>
      </c>
      <c r="H130" s="1"/>
      <c r="I130" s="1"/>
      <c r="J130" s="1"/>
      <c r="K130" s="1"/>
    </row>
    <row r="131" spans="1:11" x14ac:dyDescent="0.3">
      <c r="C131" s="3"/>
      <c r="D131" s="3"/>
      <c r="E131" s="4"/>
      <c r="F131" s="5"/>
      <c r="G131" s="6"/>
      <c r="H131" s="1"/>
      <c r="I131" s="1"/>
      <c r="J131" s="1"/>
      <c r="K131" s="1"/>
    </row>
    <row r="132" spans="1:11" x14ac:dyDescent="0.3">
      <c r="A132" s="147" t="s">
        <v>156</v>
      </c>
      <c r="B132" s="147"/>
      <c r="C132" s="176"/>
      <c r="D132" s="176"/>
      <c r="E132" s="177"/>
      <c r="F132" s="178"/>
      <c r="G132" s="179"/>
      <c r="H132" s="1"/>
      <c r="I132" s="1"/>
      <c r="J132" s="1"/>
      <c r="K132" s="1"/>
    </row>
    <row r="133" spans="1:11" ht="17.25" customHeight="1" x14ac:dyDescent="0.3">
      <c r="A133" s="169"/>
      <c r="B133" s="219" t="s">
        <v>1</v>
      </c>
      <c r="C133" s="220"/>
      <c r="D133" s="220"/>
      <c r="E133" s="220"/>
      <c r="F133" s="220"/>
      <c r="G133" s="220"/>
      <c r="H133" s="1"/>
      <c r="I133" s="1"/>
      <c r="J133" s="1"/>
      <c r="K133" s="1"/>
    </row>
    <row r="134" spans="1:11" x14ac:dyDescent="0.3">
      <c r="A134" s="170"/>
      <c r="B134" s="225" t="s">
        <v>2</v>
      </c>
      <c r="C134" s="226"/>
      <c r="D134" s="226"/>
      <c r="E134" s="226"/>
      <c r="F134" s="226"/>
      <c r="G134" s="226"/>
      <c r="H134" s="1"/>
    </row>
    <row r="135" spans="1:11" ht="18" customHeight="1" x14ac:dyDescent="0.3">
      <c r="A135" s="170"/>
      <c r="B135" s="227" t="s">
        <v>3</v>
      </c>
      <c r="C135" s="226"/>
      <c r="D135" s="226"/>
      <c r="E135" s="226"/>
      <c r="F135" s="226"/>
      <c r="G135" s="226"/>
      <c r="H135" s="1"/>
    </row>
    <row r="136" spans="1:11" x14ac:dyDescent="0.3">
      <c r="C136" s="1"/>
      <c r="D136" s="1"/>
      <c r="E136" s="1"/>
      <c r="F136" s="1"/>
      <c r="G136" s="1"/>
      <c r="H136" s="1"/>
    </row>
    <row r="137" spans="1:11" ht="15" thickBot="1" x14ac:dyDescent="0.35">
      <c r="C137" s="1"/>
      <c r="D137" s="1"/>
      <c r="E137" s="1"/>
      <c r="F137" s="1"/>
      <c r="G137" s="1"/>
      <c r="H137" s="1"/>
    </row>
    <row r="138" spans="1:11" x14ac:dyDescent="0.3">
      <c r="A138" s="165" t="s">
        <v>152</v>
      </c>
      <c r="B138" s="223" t="s">
        <v>165</v>
      </c>
      <c r="C138" s="224"/>
      <c r="D138" s="8" t="s">
        <v>17</v>
      </c>
      <c r="E138" s="7" t="s">
        <v>4</v>
      </c>
      <c r="F138" s="8" t="s">
        <v>5</v>
      </c>
      <c r="G138" s="8" t="s">
        <v>6</v>
      </c>
      <c r="H138" s="9" t="s">
        <v>0</v>
      </c>
    </row>
    <row r="139" spans="1:11" ht="15" thickBot="1" x14ac:dyDescent="0.35">
      <c r="A139" s="164"/>
      <c r="B139" s="157"/>
      <c r="C139" s="158" t="s">
        <v>7</v>
      </c>
      <c r="D139" s="168" t="s">
        <v>14</v>
      </c>
      <c r="E139" s="10">
        <v>150</v>
      </c>
      <c r="F139" s="11">
        <v>4</v>
      </c>
      <c r="G139" s="11">
        <v>3</v>
      </c>
      <c r="H139" s="12">
        <f>500*F139*G139</f>
        <v>6000</v>
      </c>
    </row>
    <row r="140" spans="1:11" ht="18" customHeight="1" thickBot="1" x14ac:dyDescent="0.35">
      <c r="C140" s="13"/>
      <c r="D140" s="13"/>
      <c r="E140" s="14"/>
      <c r="F140" s="14"/>
      <c r="G140" s="14"/>
      <c r="H140" s="1"/>
    </row>
    <row r="141" spans="1:11" ht="18" customHeight="1" x14ac:dyDescent="0.3">
      <c r="A141" s="166" t="s">
        <v>153</v>
      </c>
      <c r="B141" s="167"/>
      <c r="C141" s="160" t="s">
        <v>8</v>
      </c>
      <c r="D141" s="161" t="s">
        <v>17</v>
      </c>
      <c r="E141" s="7" t="s">
        <v>160</v>
      </c>
      <c r="F141" s="7" t="s">
        <v>9</v>
      </c>
      <c r="G141" s="7" t="s">
        <v>6</v>
      </c>
      <c r="H141" s="15" t="s">
        <v>0</v>
      </c>
    </row>
    <row r="142" spans="1:11" x14ac:dyDescent="0.3">
      <c r="A142" s="124" t="s">
        <v>203</v>
      </c>
      <c r="B142" s="37"/>
      <c r="C142" s="145" t="s">
        <v>10</v>
      </c>
      <c r="D142" s="172" t="s">
        <v>14</v>
      </c>
      <c r="E142" s="173">
        <f>E146*F146+E147*F147+E148*F148</f>
        <v>250</v>
      </c>
      <c r="F142" s="180">
        <v>1</v>
      </c>
      <c r="G142" s="174">
        <v>3</v>
      </c>
      <c r="H142" s="175">
        <f t="shared" ref="H142:H149" si="7">E142*F142*G142</f>
        <v>750</v>
      </c>
      <c r="I142" s="16"/>
    </row>
    <row r="143" spans="1:11" x14ac:dyDescent="0.3">
      <c r="A143" s="124"/>
      <c r="B143" s="37"/>
      <c r="C143" s="145" t="s">
        <v>169</v>
      </c>
      <c r="D143" s="172" t="s">
        <v>14</v>
      </c>
      <c r="E143" s="173">
        <v>92</v>
      </c>
      <c r="F143" s="180">
        <v>4</v>
      </c>
      <c r="G143" s="174"/>
      <c r="H143" s="175">
        <f>(F143*E143)*9</f>
        <v>3312</v>
      </c>
      <c r="I143" s="16"/>
    </row>
    <row r="144" spans="1:11" x14ac:dyDescent="0.3">
      <c r="A144" s="124"/>
      <c r="B144" s="37"/>
      <c r="C144" s="145" t="s">
        <v>168</v>
      </c>
      <c r="D144" s="172" t="s">
        <v>111</v>
      </c>
      <c r="E144" s="173">
        <v>30</v>
      </c>
      <c r="F144" s="180">
        <v>150</v>
      </c>
      <c r="G144" s="174"/>
      <c r="H144" s="175">
        <f>E144*F144</f>
        <v>4500</v>
      </c>
      <c r="I144" s="16"/>
    </row>
    <row r="145" spans="1:10" x14ac:dyDescent="0.3">
      <c r="A145" s="124"/>
      <c r="B145" s="37"/>
      <c r="C145" s="145"/>
      <c r="D145" s="172"/>
      <c r="E145" s="173"/>
      <c r="F145" s="180"/>
      <c r="G145" s="174"/>
      <c r="H145" s="175"/>
      <c r="I145" s="16"/>
    </row>
    <row r="146" spans="1:10" x14ac:dyDescent="0.3">
      <c r="A146" s="124" t="s">
        <v>204</v>
      </c>
      <c r="B146" s="33" t="s">
        <v>37</v>
      </c>
      <c r="C146" s="145" t="s">
        <v>157</v>
      </c>
      <c r="D146" s="172" t="s">
        <v>159</v>
      </c>
      <c r="E146" s="173">
        <v>250</v>
      </c>
      <c r="F146" s="173">
        <v>0.5</v>
      </c>
      <c r="G146" s="174"/>
      <c r="H146" s="175"/>
      <c r="I146" s="16"/>
    </row>
    <row r="147" spans="1:10" x14ac:dyDescent="0.3">
      <c r="A147" s="124" t="s">
        <v>205</v>
      </c>
      <c r="B147" s="33" t="s">
        <v>40</v>
      </c>
      <c r="C147" s="145" t="s">
        <v>157</v>
      </c>
      <c r="D147" s="172" t="s">
        <v>159</v>
      </c>
      <c r="E147" s="173">
        <v>200</v>
      </c>
      <c r="F147" s="173">
        <v>0.5</v>
      </c>
      <c r="G147" s="174"/>
      <c r="H147" s="175"/>
      <c r="I147" s="16"/>
    </row>
    <row r="148" spans="1:10" ht="48.6" x14ac:dyDescent="0.3">
      <c r="A148" s="124" t="s">
        <v>206</v>
      </c>
      <c r="B148" s="159" t="s">
        <v>35</v>
      </c>
      <c r="C148" s="145" t="s">
        <v>158</v>
      </c>
      <c r="D148" s="172" t="s">
        <v>14</v>
      </c>
      <c r="E148" s="173">
        <v>25</v>
      </c>
      <c r="F148" s="173">
        <v>1</v>
      </c>
      <c r="G148" s="174"/>
      <c r="H148" s="175"/>
      <c r="I148" s="16"/>
    </row>
    <row r="149" spans="1:10" x14ac:dyDescent="0.3">
      <c r="A149" s="124" t="s">
        <v>207</v>
      </c>
      <c r="B149" s="37"/>
      <c r="C149" s="171" t="s">
        <v>11</v>
      </c>
      <c r="D149" s="172" t="s">
        <v>14</v>
      </c>
      <c r="E149" s="173">
        <f>E150*F150+E151*F151+E152*F152</f>
        <v>115</v>
      </c>
      <c r="F149" s="173">
        <v>15</v>
      </c>
      <c r="G149" s="174">
        <v>3</v>
      </c>
      <c r="H149" s="175">
        <f t="shared" si="7"/>
        <v>5175</v>
      </c>
      <c r="I149" s="16"/>
      <c r="J149" s="148"/>
    </row>
    <row r="150" spans="1:10" x14ac:dyDescent="0.3">
      <c r="A150" s="124" t="s">
        <v>208</v>
      </c>
      <c r="B150" s="33" t="s">
        <v>37</v>
      </c>
      <c r="C150" s="145" t="s">
        <v>162</v>
      </c>
      <c r="D150" s="172" t="s">
        <v>159</v>
      </c>
      <c r="E150" s="173">
        <v>250</v>
      </c>
      <c r="F150" s="173">
        <v>0.2</v>
      </c>
      <c r="G150" s="174"/>
      <c r="H150" s="175"/>
      <c r="I150" s="16"/>
    </row>
    <row r="151" spans="1:10" x14ac:dyDescent="0.3">
      <c r="A151" s="124" t="s">
        <v>209</v>
      </c>
      <c r="B151" s="33" t="s">
        <v>40</v>
      </c>
      <c r="C151" s="145" t="s">
        <v>162</v>
      </c>
      <c r="D151" s="172" t="s">
        <v>159</v>
      </c>
      <c r="E151" s="173">
        <v>200</v>
      </c>
      <c r="F151" s="173">
        <v>0.2</v>
      </c>
      <c r="G151" s="174"/>
      <c r="H151" s="175"/>
      <c r="I151" s="16"/>
    </row>
    <row r="152" spans="1:10" ht="36.6" x14ac:dyDescent="0.3">
      <c r="A152" s="124" t="s">
        <v>210</v>
      </c>
      <c r="B152" s="159" t="s">
        <v>35</v>
      </c>
      <c r="C152" s="145" t="s">
        <v>161</v>
      </c>
      <c r="D152" s="172" t="s">
        <v>14</v>
      </c>
      <c r="E152" s="173">
        <v>25</v>
      </c>
      <c r="F152" s="173">
        <v>1</v>
      </c>
      <c r="G152" s="174"/>
      <c r="H152" s="175"/>
      <c r="I152" s="16"/>
    </row>
    <row r="153" spans="1:10" x14ac:dyDescent="0.3">
      <c r="A153" s="124" t="s">
        <v>211</v>
      </c>
      <c r="B153" s="33" t="s">
        <v>37</v>
      </c>
      <c r="C153" s="145" t="s">
        <v>163</v>
      </c>
      <c r="D153" s="172" t="s">
        <v>159</v>
      </c>
      <c r="E153" s="173">
        <v>250</v>
      </c>
      <c r="F153" s="173">
        <v>0.15</v>
      </c>
      <c r="G153" s="174"/>
      <c r="H153" s="175"/>
      <c r="I153" s="16"/>
    </row>
    <row r="154" spans="1:10" x14ac:dyDescent="0.3">
      <c r="A154" s="124" t="s">
        <v>212</v>
      </c>
      <c r="B154" s="33" t="s">
        <v>40</v>
      </c>
      <c r="C154" s="145" t="s">
        <v>163</v>
      </c>
      <c r="D154" s="172" t="s">
        <v>159</v>
      </c>
      <c r="E154" s="173">
        <v>200</v>
      </c>
      <c r="F154" s="173">
        <v>0.15</v>
      </c>
      <c r="G154" s="174"/>
      <c r="H154" s="175"/>
      <c r="I154" s="16"/>
    </row>
    <row r="155" spans="1:10" ht="36.6" x14ac:dyDescent="0.3">
      <c r="A155" s="124" t="s">
        <v>213</v>
      </c>
      <c r="B155" s="159" t="s">
        <v>35</v>
      </c>
      <c r="C155" s="145" t="s">
        <v>161</v>
      </c>
      <c r="D155" s="172" t="s">
        <v>14</v>
      </c>
      <c r="E155" s="173">
        <v>24.5</v>
      </c>
      <c r="F155" s="173">
        <v>1</v>
      </c>
      <c r="G155" s="174"/>
      <c r="H155" s="175"/>
      <c r="I155" s="16"/>
    </row>
    <row r="156" spans="1:10" ht="15" thickBot="1" x14ac:dyDescent="0.35">
      <c r="A156" s="162"/>
      <c r="B156" s="157"/>
      <c r="C156" s="163" t="s">
        <v>12</v>
      </c>
      <c r="D156" s="163"/>
      <c r="E156" s="11"/>
      <c r="F156" s="11"/>
      <c r="G156" s="11"/>
      <c r="H156" s="12">
        <f>SUM(H142:H152)</f>
        <v>13737</v>
      </c>
    </row>
    <row r="157" spans="1:10" x14ac:dyDescent="0.3">
      <c r="C157" s="1"/>
      <c r="D157" s="1"/>
      <c r="E157" s="1"/>
      <c r="F157" s="1"/>
      <c r="G157" s="1"/>
      <c r="H157" s="1"/>
    </row>
    <row r="158" spans="1:10" x14ac:dyDescent="0.3">
      <c r="C158" s="1"/>
      <c r="D158" s="1"/>
      <c r="E158" s="1"/>
      <c r="F158" s="1"/>
      <c r="G158" s="1"/>
      <c r="H158" s="1"/>
    </row>
    <row r="159" spans="1:10" x14ac:dyDescent="0.3">
      <c r="C159" s="1"/>
      <c r="D159" s="1"/>
      <c r="E159" s="1"/>
      <c r="F159" s="1"/>
      <c r="G159" s="1"/>
      <c r="H159" s="1"/>
    </row>
    <row r="160" spans="1:10" x14ac:dyDescent="0.3">
      <c r="C160" s="1"/>
      <c r="D160" s="1"/>
      <c r="E160" s="1"/>
      <c r="F160" s="1"/>
      <c r="G160" s="1"/>
      <c r="H160" s="1"/>
    </row>
    <row r="161" spans="3:9" x14ac:dyDescent="0.3">
      <c r="C161" s="18" t="s">
        <v>15</v>
      </c>
      <c r="D161" s="18"/>
      <c r="E161" s="18"/>
      <c r="F161" s="18"/>
      <c r="G161" s="18"/>
      <c r="H161" s="19">
        <f>G5+G38+G68+G95+H139+H156</f>
        <v>29267.38</v>
      </c>
      <c r="I161" s="149"/>
    </row>
    <row r="162" spans="3:9" x14ac:dyDescent="0.3">
      <c r="C162" s="1" t="s">
        <v>16</v>
      </c>
      <c r="D162" s="1"/>
      <c r="E162" s="1"/>
      <c r="F162" s="1"/>
      <c r="G162" s="1"/>
      <c r="H162" s="20">
        <f>ROUND(H161*0.21,2)</f>
        <v>6146.15</v>
      </c>
    </row>
    <row r="163" spans="3:9" x14ac:dyDescent="0.3">
      <c r="C163" s="21"/>
      <c r="D163" s="21"/>
      <c r="E163" s="1"/>
      <c r="F163" s="1"/>
      <c r="G163" s="1"/>
      <c r="H163" s="20">
        <f>H161+H162</f>
        <v>35413.53</v>
      </c>
    </row>
    <row r="164" spans="3:9" x14ac:dyDescent="0.3">
      <c r="C164" s="1"/>
      <c r="D164" s="1"/>
      <c r="E164" s="1"/>
      <c r="F164" s="1"/>
      <c r="G164" s="1"/>
      <c r="H164" s="1"/>
    </row>
    <row r="165" spans="3:9" x14ac:dyDescent="0.3">
      <c r="C165" s="1"/>
      <c r="D165" s="1"/>
      <c r="E165" s="1"/>
      <c r="F165" s="1"/>
      <c r="G165" s="1"/>
      <c r="H165" s="1"/>
    </row>
    <row r="167" spans="3:9" x14ac:dyDescent="0.3">
      <c r="C167" s="22"/>
      <c r="D167" s="22"/>
    </row>
    <row r="168" spans="3:9" x14ac:dyDescent="0.3">
      <c r="C168" s="22"/>
      <c r="D168" s="22"/>
    </row>
    <row r="169" spans="3:9" x14ac:dyDescent="0.3">
      <c r="C169" s="22"/>
      <c r="D169" s="22"/>
    </row>
  </sheetData>
  <mergeCells count="33">
    <mergeCell ref="B52:C52"/>
    <mergeCell ref="B95:C95"/>
    <mergeCell ref="B58:C58"/>
    <mergeCell ref="B92:C92"/>
    <mergeCell ref="B94:C94"/>
    <mergeCell ref="B78:C78"/>
    <mergeCell ref="B83:C83"/>
    <mergeCell ref="B84:C84"/>
    <mergeCell ref="B91:C91"/>
    <mergeCell ref="B69:C69"/>
    <mergeCell ref="B68:C68"/>
    <mergeCell ref="B39:C39"/>
    <mergeCell ref="B45:C45"/>
    <mergeCell ref="B46:C46"/>
    <mergeCell ref="B20:C20"/>
    <mergeCell ref="B38:C38"/>
    <mergeCell ref="A2:G2"/>
    <mergeCell ref="B6:C6"/>
    <mergeCell ref="B13:C13"/>
    <mergeCell ref="B14:C14"/>
    <mergeCell ref="B26:C26"/>
    <mergeCell ref="B5:C5"/>
    <mergeCell ref="B133:G133"/>
    <mergeCell ref="B130:C130"/>
    <mergeCell ref="B138:C138"/>
    <mergeCell ref="B134:G134"/>
    <mergeCell ref="B135:G135"/>
    <mergeCell ref="B96:C96"/>
    <mergeCell ref="B128:C128"/>
    <mergeCell ref="B107:C107"/>
    <mergeCell ref="B112:C112"/>
    <mergeCell ref="B113:C113"/>
    <mergeCell ref="B127:C127"/>
  </mergeCells>
  <phoneticPr fontId="23" type="noConversion"/>
  <pageMargins left="0.7" right="0.7" top="0.78740157499999996" bottom="0.78740157499999996" header="0.3" footer="0.3"/>
  <pageSetup paperSize="9" scale="84" orientation="portrait" r:id="rId1"/>
  <rowBreaks count="1" manualBreakCount="1">
    <brk id="137" min="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 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2019-09-25T09:52:58Z</cp:lastPrinted>
  <dcterms:created xsi:type="dcterms:W3CDTF">2019-09-23T11:21:46Z</dcterms:created>
  <dcterms:modified xsi:type="dcterms:W3CDTF">2020-08-04T11:04:51Z</dcterms:modified>
</cp:coreProperties>
</file>