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user\Documents\Management\Mik_So_východ\Dotace\OPZ Efektivní veřejná správa 2\Ke zveřenění na webu\"/>
    </mc:Choice>
  </mc:AlternateContent>
  <bookViews>
    <workbookView xWindow="-105" yWindow="-105" windowWidth="23250" windowHeight="12570"/>
  </bookViews>
  <sheets>
    <sheet name="Rozpočet" sheetId="2" r:id="rId1"/>
    <sheet name="List1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09" i="2" l="1"/>
  <c r="H110" i="2" l="1"/>
  <c r="G102" i="2"/>
  <c r="E119" i="2" l="1"/>
  <c r="E115" i="2"/>
  <c r="E108" i="2"/>
  <c r="G65" i="2" l="1"/>
  <c r="G63" i="2"/>
  <c r="G64" i="2" s="1"/>
  <c r="G62" i="2"/>
  <c r="G60" i="2"/>
  <c r="G59" i="2"/>
  <c r="G56" i="2"/>
  <c r="G55" i="2"/>
  <c r="G54" i="2"/>
  <c r="G51" i="2"/>
  <c r="G50" i="2"/>
  <c r="G49" i="2"/>
  <c r="G48" i="2"/>
  <c r="G47" i="2"/>
  <c r="G44" i="2"/>
  <c r="G43" i="2"/>
  <c r="G42" i="2"/>
  <c r="G41" i="2"/>
  <c r="G40" i="2"/>
  <c r="G61" i="2" l="1"/>
  <c r="G66" i="2"/>
  <c r="G45" i="2"/>
  <c r="G57" i="2"/>
  <c r="G52" i="2"/>
  <c r="G67" i="2" l="1"/>
  <c r="E38" i="2" s="1"/>
  <c r="G38" i="2" s="1"/>
  <c r="G36" i="2"/>
  <c r="G33" i="2"/>
  <c r="G31" i="2"/>
  <c r="G32" i="2" s="1"/>
  <c r="G30" i="2"/>
  <c r="G28" i="2"/>
  <c r="G29" i="2" s="1"/>
  <c r="G27" i="2"/>
  <c r="G24" i="2"/>
  <c r="G23" i="2"/>
  <c r="G22" i="2"/>
  <c r="G19" i="2"/>
  <c r="G18" i="2"/>
  <c r="G17" i="2"/>
  <c r="G16" i="2"/>
  <c r="G15" i="2"/>
  <c r="G12" i="2"/>
  <c r="G11" i="2"/>
  <c r="G10" i="2"/>
  <c r="G9" i="2"/>
  <c r="G8" i="2"/>
  <c r="G7" i="2"/>
  <c r="G34" i="2" l="1"/>
  <c r="G25" i="2"/>
  <c r="G13" i="2"/>
  <c r="G20" i="2"/>
  <c r="G37" i="2" l="1"/>
  <c r="E5" i="2" s="1"/>
  <c r="G98" i="2" l="1"/>
  <c r="G99" i="2" s="1"/>
  <c r="G97" i="2"/>
  <c r="G96" i="2"/>
  <c r="G95" i="2"/>
  <c r="G94" i="2"/>
  <c r="G93" i="2"/>
  <c r="G92" i="2"/>
  <c r="G91" i="2"/>
  <c r="G89" i="2"/>
  <c r="G90" i="2" s="1"/>
  <c r="G88" i="2"/>
  <c r="G87" i="2"/>
  <c r="G84" i="2"/>
  <c r="G83" i="2"/>
  <c r="G82" i="2"/>
  <c r="G79" i="2"/>
  <c r="G78" i="2"/>
  <c r="G77" i="2"/>
  <c r="G76" i="2"/>
  <c r="G75" i="2"/>
  <c r="G74" i="2"/>
  <c r="G73" i="2"/>
  <c r="G72" i="2"/>
  <c r="G71" i="2"/>
  <c r="G70" i="2"/>
  <c r="H119" i="2"/>
  <c r="H115" i="2"/>
  <c r="G5" i="2"/>
  <c r="G100" i="2" l="1"/>
  <c r="G80" i="2"/>
  <c r="G85" i="2"/>
  <c r="H108" i="2"/>
  <c r="H123" i="2" s="1"/>
  <c r="H128" i="2" s="1"/>
  <c r="G103" i="2" l="1"/>
  <c r="E68" i="2" s="1"/>
  <c r="G68" i="2" s="1"/>
  <c r="H129" i="2" l="1"/>
  <c r="H130" i="2" s="1"/>
</calcChain>
</file>

<file path=xl/sharedStrings.xml><?xml version="1.0" encoding="utf-8"?>
<sst xmlns="http://schemas.openxmlformats.org/spreadsheetml/2006/main" count="396" uniqueCount="208">
  <si>
    <t>Cena celkem Kč</t>
  </si>
  <si>
    <t>Sezón</t>
  </si>
  <si>
    <t>Pěstební opatření + následná péče o dřeviny *</t>
  </si>
  <si>
    <t>počet ks-j</t>
  </si>
  <si>
    <t>Ošetření vysazených neovocných stromů</t>
  </si>
  <si>
    <t>Ošetření vysázených keřů soliterní  ks</t>
  </si>
  <si>
    <t>Ošetření vysázených keřů ve skupinách m2</t>
  </si>
  <si>
    <t>Následná péče o dřeviny celkem</t>
  </si>
  <si>
    <t>Kč/ks</t>
  </si>
  <si>
    <t>ks</t>
  </si>
  <si>
    <t>Celkem</t>
  </si>
  <si>
    <t>DPH 21%</t>
  </si>
  <si>
    <t>M.j.</t>
  </si>
  <si>
    <t>Počet m.j.</t>
  </si>
  <si>
    <t>Cena celkem</t>
  </si>
  <si>
    <t>183 10-1221</t>
  </si>
  <si>
    <r>
      <t>Hloubení jámy v rovině 0,4- 1,0m</t>
    </r>
    <r>
      <rPr>
        <vertAlign val="superscript"/>
        <sz val="9"/>
        <color indexed="8"/>
        <rFont val="Calibri"/>
        <family val="2"/>
        <charset val="238"/>
      </rPr>
      <t>3</t>
    </r>
    <r>
      <rPr>
        <sz val="9"/>
        <color indexed="8"/>
        <rFont val="Calibri"/>
        <family val="2"/>
        <charset val="238"/>
      </rPr>
      <t xml:space="preserve"> s</t>
    </r>
    <r>
      <rPr>
        <sz val="9"/>
        <rFont val="Calibri"/>
        <family val="2"/>
        <charset val="238"/>
      </rPr>
      <t xml:space="preserve"> výměnou půdy z 50%</t>
    </r>
  </si>
  <si>
    <t>184 10-2114</t>
  </si>
  <si>
    <t>Výsadba stromu s balem (400-500 mm průměr balu)</t>
  </si>
  <si>
    <t>185 80-2114</t>
  </si>
  <si>
    <t>Hnojení umělým hnojivem s rozdělením jednotlivě k rostlinám (40g)</t>
  </si>
  <si>
    <t>t/ks</t>
  </si>
  <si>
    <t>184 21-5133</t>
  </si>
  <si>
    <t>Ukotvení dřeviny třemi kůly, délky 2-3m,  průměr do 10 cm s příčkami a úvazkem</t>
  </si>
  <si>
    <t>184 21-5412</t>
  </si>
  <si>
    <t>Zhotovení závlahové mísy vel. přes 0,5 do 1m</t>
  </si>
  <si>
    <t>184 50-1121</t>
  </si>
  <si>
    <t>Zhotovení obalu kmene a spodních částí větví stromu z juty v jedné vrstvě v rovině nebo svahu 1:5</t>
  </si>
  <si>
    <t>184 50-1141</t>
  </si>
  <si>
    <t>Zhotovení obalu kmene z rákosové rohože v rovině nebo svahu 1:5</t>
  </si>
  <si>
    <t>R</t>
  </si>
  <si>
    <t xml:space="preserve">Zřízení závlahové sondy  z perforované hadice </t>
  </si>
  <si>
    <t>185 80-4311</t>
  </si>
  <si>
    <t>Zálivka rostlin – 5x 100 l/ks</t>
  </si>
  <si>
    <r>
      <t>m</t>
    </r>
    <r>
      <rPr>
        <vertAlign val="superscript"/>
        <sz val="9"/>
        <color indexed="8"/>
        <rFont val="Calibri"/>
        <family val="2"/>
        <charset val="238"/>
      </rPr>
      <t>3</t>
    </r>
    <r>
      <rPr>
        <sz val="9"/>
        <color indexed="8"/>
        <rFont val="Calibri"/>
        <family val="2"/>
        <charset val="238"/>
      </rPr>
      <t>/ks</t>
    </r>
  </si>
  <si>
    <t>185 85-1121</t>
  </si>
  <si>
    <t>Dovoz vody -5x 100 l/ks</t>
  </si>
  <si>
    <t>Celkem založení</t>
  </si>
  <si>
    <t>184 91-1431</t>
  </si>
  <si>
    <t>Mulčování výsadby při tl. mulče 100-150 mm (drcená kůra)</t>
  </si>
  <si>
    <r>
      <t>1m</t>
    </r>
    <r>
      <rPr>
        <vertAlign val="superscript"/>
        <sz val="9"/>
        <color indexed="8"/>
        <rFont val="Calibri"/>
        <family val="2"/>
        <charset val="238"/>
      </rPr>
      <t>2</t>
    </r>
    <r>
      <rPr>
        <sz val="9"/>
        <color indexed="8"/>
        <rFont val="Calibri"/>
        <family val="2"/>
        <charset val="238"/>
      </rPr>
      <t>/ks</t>
    </r>
  </si>
  <si>
    <t>184 80-2613</t>
  </si>
  <si>
    <t>Chemické odpl.po založení - herbicid s glyfosátem 5 l/ha ( hnízdově v ohniskách výskytu vytr. plevelů - do 15% plochy) -  min. 2x</t>
  </si>
  <si>
    <t>185 80-3511</t>
  </si>
  <si>
    <t>Odstranění přerostlého drnu</t>
  </si>
  <si>
    <t>3bm/ks</t>
  </si>
  <si>
    <t>Celkem dokončovací péče</t>
  </si>
  <si>
    <t>Cena / m.j.</t>
  </si>
  <si>
    <r>
      <t>l/m</t>
    </r>
    <r>
      <rPr>
        <vertAlign val="superscript"/>
        <sz val="9"/>
        <color theme="1"/>
        <rFont val="Calibri"/>
        <family val="2"/>
        <charset val="238"/>
        <scheme val="minor"/>
      </rPr>
      <t>2</t>
    </r>
  </si>
  <si>
    <t>tabl.</t>
  </si>
  <si>
    <r>
      <t>m</t>
    </r>
    <r>
      <rPr>
        <vertAlign val="superscript"/>
        <sz val="9"/>
        <color theme="1"/>
        <rFont val="Calibri"/>
        <family val="2"/>
        <charset val="238"/>
        <scheme val="minor"/>
      </rPr>
      <t>3</t>
    </r>
  </si>
  <si>
    <t>bm</t>
  </si>
  <si>
    <r>
      <t>Chemický postřik herbicid s glyfosatem 0,0005 l/m</t>
    </r>
    <r>
      <rPr>
        <vertAlign val="superscript"/>
        <sz val="9"/>
        <color theme="1"/>
        <rFont val="Calibri"/>
        <family val="2"/>
        <charset val="238"/>
        <scheme val="minor"/>
      </rPr>
      <t>2</t>
    </r>
  </si>
  <si>
    <t xml:space="preserve">Umělé hnojivo - tablety,  40g/ks </t>
  </si>
  <si>
    <t>Zahradnický substrát</t>
  </si>
  <si>
    <t>Kůly na ukotvení stromů, kůl frézovaný s fazetou a špicí, pr. 7cm, délka 250 cm, 3ks/1strom</t>
  </si>
  <si>
    <t>Příčka z půlené frézované kulatiny pr. 9cm, délka 60cm, 3ks/1strom</t>
  </si>
  <si>
    <t>Úvazek bavlněný, šíře 3cm, 1,5m/1ks</t>
  </si>
  <si>
    <t>Juta na obalení kmene JT612 cca 4m/1strom</t>
  </si>
  <si>
    <t xml:space="preserve">Rákosová rohož š. 1,75-2,00 m vč. drátku </t>
  </si>
  <si>
    <t xml:space="preserve">Perforovaná závlahová hadice </t>
  </si>
  <si>
    <t xml:space="preserve">Víčko na hadici </t>
  </si>
  <si>
    <t>Drcená kůra na mulčování</t>
  </si>
  <si>
    <t>Specifikace pomocného materiálu</t>
  </si>
  <si>
    <t>Clekem pomocný materiál</t>
  </si>
  <si>
    <t>Specifikace rostlinného materiálu</t>
  </si>
  <si>
    <t>Příprava a výsadba</t>
  </si>
  <si>
    <t>Dokončovací péče v roce výsadby</t>
  </si>
  <si>
    <t>Výsadba listnatého stromu soliterního ok 14-16 za 1 ks celkem</t>
  </si>
  <si>
    <t>+ 40% přirážka na pořizovací náklady</t>
  </si>
  <si>
    <t>+ 30% přirážka na pořizovací náklady</t>
  </si>
  <si>
    <t>184 10-2112</t>
  </si>
  <si>
    <t>184 80-2111</t>
  </si>
  <si>
    <t>Chemické odplevelení před založením, postřikem s glyfosátem na široko (cca 5l / ha)</t>
  </si>
  <si>
    <r>
      <t>m</t>
    </r>
    <r>
      <rPr>
        <vertAlign val="superscript"/>
        <sz val="9"/>
        <color theme="1"/>
        <rFont val="Calibri"/>
        <family val="2"/>
        <charset val="238"/>
        <scheme val="minor"/>
      </rPr>
      <t>2</t>
    </r>
  </si>
  <si>
    <t>183 40-2121</t>
  </si>
  <si>
    <r>
      <t>Rozrušení půdy do 150 mm (100% plochy) souvislé plochy do 500 m</t>
    </r>
    <r>
      <rPr>
        <vertAlign val="superscript"/>
        <sz val="9"/>
        <color theme="1"/>
        <rFont val="Calibri"/>
        <family val="2"/>
        <charset val="238"/>
        <scheme val="minor"/>
      </rPr>
      <t>2</t>
    </r>
    <r>
      <rPr>
        <sz val="9"/>
        <color theme="1"/>
        <rFont val="Calibri"/>
        <family val="2"/>
        <charset val="238"/>
        <scheme val="minor"/>
      </rPr>
      <t xml:space="preserve"> v rovině nebo svahu do 1:5</t>
    </r>
  </si>
  <si>
    <t>181 11-1111</t>
  </si>
  <si>
    <r>
      <t>Plošná úprava terénu, s urovnáním povrchu, bez doplnění ornice, při nerovnostech 50-100 mm, plocha do 500 m</t>
    </r>
    <r>
      <rPr>
        <vertAlign val="superscript"/>
        <sz val="9"/>
        <color theme="1"/>
        <rFont val="Calibri"/>
        <family val="2"/>
        <charset val="238"/>
        <scheme val="minor"/>
      </rPr>
      <t>2</t>
    </r>
  </si>
  <si>
    <t>183 20-5112</t>
  </si>
  <si>
    <t>Založení záhonu pro výsadbu rostlin v zemině tř. 3</t>
  </si>
  <si>
    <t>185 80-4214</t>
  </si>
  <si>
    <t>Vypletí dřevin v rovině nebo svahu do 1:5 s naložením odpadu (10% plochy)</t>
  </si>
  <si>
    <t>184 91-1311</t>
  </si>
  <si>
    <t>Položení mulčovací textilie v rovině nebo svahu 1:5</t>
  </si>
  <si>
    <t>Celkem příprava stanoviště</t>
  </si>
  <si>
    <r>
      <t>Kč/m</t>
    </r>
    <r>
      <rPr>
        <b/>
        <vertAlign val="superscript"/>
        <sz val="9"/>
        <rFont val="Calibri"/>
        <family val="2"/>
        <charset val="238"/>
        <scheme val="minor"/>
      </rPr>
      <t>2</t>
    </r>
  </si>
  <si>
    <t>183 10-1213</t>
  </si>
  <si>
    <r>
      <t>Hloubení jamek s výměnou půdy z 50% v rovině, o objemu 0,02 - 0,05 m</t>
    </r>
    <r>
      <rPr>
        <vertAlign val="superscript"/>
        <sz val="9"/>
        <color theme="1"/>
        <rFont val="Calibri"/>
        <family val="2"/>
        <charset val="238"/>
        <scheme val="minor"/>
      </rPr>
      <t>3</t>
    </r>
  </si>
  <si>
    <t>Zálivka rostlin – 5x 10 l/ks</t>
  </si>
  <si>
    <r>
      <t>m</t>
    </r>
    <r>
      <rPr>
        <vertAlign val="superscript"/>
        <sz val="9"/>
        <color theme="1"/>
        <rFont val="Calibri"/>
        <family val="2"/>
        <charset val="238"/>
        <scheme val="minor"/>
      </rPr>
      <t>3</t>
    </r>
    <r>
      <rPr>
        <sz val="9"/>
        <color theme="1"/>
        <rFont val="Calibri"/>
        <family val="2"/>
        <charset val="238"/>
        <scheme val="minor"/>
      </rPr>
      <t>/ks</t>
    </r>
  </si>
  <si>
    <t>Dovoz vody -5x 10 l/ks</t>
  </si>
  <si>
    <t>Hnojení umělým hnojivem s rozdělením jednotlivě k rostlinám (20g)</t>
  </si>
  <si>
    <t>Chemické odpl. po založení - herbicid s glyfosátem 5 l/ha ( hnízdově v ohniskách výskytu vytr. plevelů - do 15% plochy) -  min. 2x</t>
  </si>
  <si>
    <r>
      <t>1m</t>
    </r>
    <r>
      <rPr>
        <vertAlign val="superscript"/>
        <sz val="9"/>
        <color indexed="8"/>
        <rFont val="Calibri"/>
        <family val="2"/>
        <charset val="238"/>
      </rPr>
      <t>2</t>
    </r>
  </si>
  <si>
    <t>m</t>
  </si>
  <si>
    <r>
      <t>Kč/m</t>
    </r>
    <r>
      <rPr>
        <vertAlign val="superscript"/>
        <sz val="9"/>
        <color theme="1"/>
        <rFont val="Calibri"/>
        <family val="2"/>
        <charset val="238"/>
        <scheme val="minor"/>
      </rPr>
      <t>2</t>
    </r>
  </si>
  <si>
    <r>
      <t>tabl./m</t>
    </r>
    <r>
      <rPr>
        <vertAlign val="superscript"/>
        <sz val="9"/>
        <color theme="1"/>
        <rFont val="Calibri"/>
        <family val="2"/>
        <charset val="238"/>
        <scheme val="minor"/>
      </rPr>
      <t>2</t>
    </r>
  </si>
  <si>
    <t>Keř/trvalka</t>
  </si>
  <si>
    <t>Specifikace  pomocného materiálu</t>
  </si>
  <si>
    <t>Umělé rozpustné hnojivo tablety,  20g/ks</t>
  </si>
  <si>
    <t>Založení</t>
  </si>
  <si>
    <t>Celkem dokončovací péče v roce výsadby</t>
  </si>
  <si>
    <t>Specifikace  pomocného materiálu cekem</t>
  </si>
  <si>
    <t>Popis rostlinného materiálu</t>
  </si>
  <si>
    <t>Mulčovací  textilie 45g/m2, šíře 1,6m</t>
  </si>
  <si>
    <r>
      <t>Kč/m</t>
    </r>
    <r>
      <rPr>
        <b/>
        <vertAlign val="superscript"/>
        <sz val="9"/>
        <color theme="1"/>
        <rFont val="Calibri"/>
        <family val="2"/>
        <charset val="238"/>
        <scheme val="minor"/>
      </rPr>
      <t>2</t>
    </r>
  </si>
  <si>
    <t>Keř listnatý- kontejnerovaný, vel. 20 - 40 cm za 1 ks celkem</t>
  </si>
  <si>
    <t>Výsadba keře s balem se zalitím (včetně urovnání povrchu půdy) bal 200 - 300 mm</t>
  </si>
  <si>
    <r>
      <t>Hloubení jamek s výměnou půdy z 50% v rovině, o objemu 0,04 - 0,06 m</t>
    </r>
    <r>
      <rPr>
        <vertAlign val="superscript"/>
        <sz val="9"/>
        <color theme="1"/>
        <rFont val="Calibri"/>
        <family val="2"/>
        <charset val="238"/>
        <scheme val="minor"/>
      </rPr>
      <t>3</t>
    </r>
  </si>
  <si>
    <t>Zálivka rostlin – 5x 20 l/ks</t>
  </si>
  <si>
    <t>Dovoz vody -5x 20 l/ks</t>
  </si>
  <si>
    <t>1.1</t>
  </si>
  <si>
    <t>1.2</t>
  </si>
  <si>
    <t>1.3</t>
  </si>
  <si>
    <t>1.4</t>
  </si>
  <si>
    <t>1.5</t>
  </si>
  <si>
    <t>1.6</t>
  </si>
  <si>
    <t>1.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</si>
  <si>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</si>
  <si>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</si>
  <si>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</si>
  <si>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</si>
  <si>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</si>
  <si>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</si>
  <si>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</si>
  <si>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</si>
  <si>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</si>
  <si>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</si>
  <si>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</si>
  <si>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</si>
  <si>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</si>
  <si>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</si>
  <si>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2.</t>
  </si>
  <si>
    <t>4.</t>
  </si>
  <si>
    <t>6.</t>
  </si>
  <si>
    <t>17.25</t>
  </si>
  <si>
    <t>Zálivka rostlin – 20x 25 l/ks</t>
  </si>
  <si>
    <t>Práce pomocné - výchovný řez, kontrola, doplnění nebo odstranění kotvících a ochranných prvků, hnojení, kypření výsadbové mísy, vyžínání porostu, odplevelování, ochrana proti chorobám, doplnění mulče</t>
  </si>
  <si>
    <t>m3/ks</t>
  </si>
  <si>
    <t>Kč/j</t>
  </si>
  <si>
    <t>Práce pomocné - výchovný řez, kontrola, hnojení, kypření výsadbové mísy, vyžínání porostu, odplevelování, ochrana proti chorobám, doplnění mulče</t>
  </si>
  <si>
    <t>Zálivka rostlin – 10x 20 l/ks</t>
  </si>
  <si>
    <t>Zálivka rostlin – 10x 15 l/ks</t>
  </si>
  <si>
    <t>Individuální výsadba dřevin</t>
  </si>
  <si>
    <t>Strom solitérní /10-12/</t>
  </si>
  <si>
    <t>Keř listnatý- kontejnerovaný, vel. 40-60 cm za 1 ks celkem</t>
  </si>
  <si>
    <t>pletivo</t>
  </si>
  <si>
    <t>oplocenka 4 kůly provazníky nahoře i dole proti okusu zvěře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</si>
  <si>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</si>
  <si>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</si>
  <si>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</si>
  <si>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</si>
  <si>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</si>
  <si>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</si>
  <si>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</si>
  <si>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</si>
  <si>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</si>
  <si>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</si>
  <si>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</si>
  <si>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</si>
  <si>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</si>
  <si>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</si>
  <si>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</si>
  <si>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</si>
  <si>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</si>
  <si>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</si>
  <si>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6.1</t>
  </si>
  <si>
    <t>6.2</t>
  </si>
  <si>
    <t>6.3</t>
  </si>
  <si>
    <t>6.4</t>
  </si>
  <si>
    <t>6.5</t>
  </si>
  <si>
    <t>6.6</t>
  </si>
  <si>
    <t>6.7</t>
  </si>
  <si>
    <t>6.8</t>
  </si>
  <si>
    <t>6.9</t>
  </si>
  <si>
    <t>6.10</t>
  </si>
  <si>
    <t>6.11</t>
  </si>
  <si>
    <t>6.12</t>
  </si>
  <si>
    <t>4.1</t>
  </si>
  <si>
    <t>4.3</t>
  </si>
  <si>
    <t>4.2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</si>
  <si>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</si>
  <si>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</si>
  <si>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</si>
  <si>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</si>
  <si>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</si>
  <si>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</si>
  <si>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</si>
  <si>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</si>
  <si>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</si>
  <si>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</si>
  <si>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</si>
  <si>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</si>
  <si>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</si>
  <si>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</si>
  <si>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</si>
  <si>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>4.19</t>
  </si>
  <si>
    <t>4.20</t>
  </si>
  <si>
    <t>4.21</t>
  </si>
  <si>
    <t>4.22</t>
  </si>
  <si>
    <t>4.23</t>
  </si>
  <si>
    <t>4.24</t>
  </si>
  <si>
    <t>4.25</t>
  </si>
  <si>
    <r>
      <rPr>
        <b/>
        <u/>
        <sz val="11"/>
        <color theme="1"/>
        <rFont val="Calibri"/>
        <family val="2"/>
        <charset val="238"/>
        <scheme val="minor"/>
      </rPr>
      <t>Keř listnatý- kontejnerovaný, vel. 20 - 40 cm</t>
    </r>
    <r>
      <rPr>
        <b/>
        <sz val="11"/>
        <color theme="1"/>
        <rFont val="Calibri"/>
        <family val="2"/>
        <charset val="238"/>
        <scheme val="minor"/>
      </rPr>
      <t xml:space="preserve">
bez černý 1 ks,  řešetlák počistivý 3 ks, líska obecná 1 ks, lýkovec jedovatý 4 ks</t>
    </r>
  </si>
  <si>
    <r>
      <rPr>
        <b/>
        <u/>
        <sz val="11"/>
        <color theme="1"/>
        <rFont val="Calibri"/>
        <family val="2"/>
        <charset val="238"/>
        <scheme val="minor"/>
      </rPr>
      <t xml:space="preserve">Keř kontejnerovaný listnatý, velikost 40 - 60 cm  </t>
    </r>
    <r>
      <rPr>
        <b/>
        <sz val="11"/>
        <color theme="1"/>
        <rFont val="Calibri"/>
        <family val="2"/>
        <charset val="238"/>
        <scheme val="minor"/>
      </rPr>
      <t xml:space="preserve">                                                               dřín obecný 4 ks, </t>
    </r>
  </si>
  <si>
    <t>Listnatý strom ok 10 -12 cm (alejový strom); s balem                                 jeřáb obecný Moravský sladkoplodý 3 ks, lípa srdčitá 2 ks, mahalebka obecná 2 ks</t>
  </si>
  <si>
    <t>Položkový rozpočet Projekt Paseka - výsadba dřevin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</si>
</sst>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_K_č"/>
    <numFmt numFmtId="165" formatCode="#,##0.00\ &quot;Kč&quot;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"/>
      <family val="2"/>
      <charset val="238"/>
    </font>
    <font>
      <i/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vertAlign val="superscript"/>
      <sz val="9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vertAlign val="superscript"/>
      <sz val="9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vertAlign val="superscript"/>
      <sz val="9"/>
      <name val="Calibri"/>
      <family val="2"/>
      <charset val="238"/>
      <scheme val="minor"/>
    </font>
    <font>
      <b/>
      <vertAlign val="superscript"/>
      <sz val="9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215">
    <xf numFmtId="0" fontId="0" fillId="0" borderId="0" xfId="0"/>
    <xf numFmtId="0" fontId="3" fillId="0" borderId="0" xfId="0" applyFont="1"/>
    <xf numFmtId="0" fontId="0" fillId="0" borderId="0" xfId="0" applyFill="1"/>
    <xf numFmtId="0" fontId="4" fillId="4" borderId="0" xfId="0" applyFont="1" applyFill="1" applyBorder="1" applyAlignment="1">
      <alignment wrapText="1" shrinkToFit="1"/>
    </xf>
    <xf numFmtId="4" fontId="4" fillId="0" borderId="0" xfId="0" applyNumberFormat="1" applyFont="1" applyFill="1" applyBorder="1" applyAlignment="1">
      <alignment vertical="center"/>
    </xf>
    <xf numFmtId="0" fontId="4" fillId="0" borderId="0" xfId="0" applyFont="1" applyBorder="1"/>
    <xf numFmtId="4" fontId="4" fillId="0" borderId="0" xfId="0" applyNumberFormat="1" applyFont="1" applyBorder="1"/>
    <xf numFmtId="0" fontId="2" fillId="2" borderId="5" xfId="0" applyFont="1" applyFill="1" applyBorder="1" applyAlignment="1">
      <alignment horizontal="center"/>
    </xf>
    <xf numFmtId="0" fontId="3" fillId="0" borderId="15" xfId="0" applyFont="1" applyBorder="1"/>
    <xf numFmtId="4" fontId="4" fillId="0" borderId="16" xfId="0" applyNumberFormat="1" applyFont="1" applyBorder="1"/>
    <xf numFmtId="0" fontId="6" fillId="5" borderId="0" xfId="0" applyFont="1" applyFill="1" applyBorder="1" applyAlignment="1">
      <alignment horizontal="left" vertical="center"/>
    </xf>
    <xf numFmtId="0" fontId="3" fillId="0" borderId="0" xfId="0" applyFont="1" applyBorder="1" applyAlignment="1"/>
    <xf numFmtId="0" fontId="2" fillId="2" borderId="6" xfId="0" applyFont="1" applyFill="1" applyBorder="1" applyAlignment="1">
      <alignment horizontal="center"/>
    </xf>
    <xf numFmtId="0" fontId="1" fillId="0" borderId="0" xfId="0" applyFont="1" applyFill="1" applyBorder="1" applyAlignment="1"/>
    <xf numFmtId="0" fontId="3" fillId="0" borderId="0" xfId="0" applyFont="1" applyFill="1"/>
    <xf numFmtId="0" fontId="4" fillId="0" borderId="0" xfId="0" applyFont="1"/>
    <xf numFmtId="4" fontId="4" fillId="0" borderId="0" xfId="0" applyNumberFormat="1" applyFont="1"/>
    <xf numFmtId="4" fontId="3" fillId="0" borderId="0" xfId="0" applyNumberFormat="1" applyFont="1"/>
    <xf numFmtId="0" fontId="3" fillId="0" borderId="0" xfId="0" applyFont="1" applyAlignment="1">
      <alignment wrapText="1"/>
    </xf>
    <xf numFmtId="0" fontId="1" fillId="0" borderId="0" xfId="0" applyFont="1"/>
    <xf numFmtId="0" fontId="10" fillId="0" borderId="1" xfId="1" applyFont="1" applyBorder="1" applyAlignment="1">
      <alignment horizontal="center"/>
    </xf>
    <xf numFmtId="0" fontId="11" fillId="0" borderId="2" xfId="1" applyFont="1" applyBorder="1" applyAlignment="1">
      <alignment horizontal="center"/>
    </xf>
    <xf numFmtId="0" fontId="11" fillId="0" borderId="23" xfId="1" applyFont="1" applyBorder="1" applyAlignment="1">
      <alignment horizontal="center"/>
    </xf>
    <xf numFmtId="0" fontId="11" fillId="0" borderId="24" xfId="1" applyFont="1" applyBorder="1" applyAlignment="1">
      <alignment horizontal="center"/>
    </xf>
    <xf numFmtId="0" fontId="11" fillId="0" borderId="23" xfId="1" applyFont="1" applyBorder="1" applyAlignment="1">
      <alignment wrapText="1"/>
    </xf>
    <xf numFmtId="0" fontId="11" fillId="0" borderId="1" xfId="1" applyFont="1" applyBorder="1" applyAlignment="1">
      <alignment horizontal="center" vertical="center"/>
    </xf>
    <xf numFmtId="0" fontId="11" fillId="0" borderId="8" xfId="1" applyFont="1" applyBorder="1" applyAlignment="1">
      <alignment horizontal="center" vertical="center"/>
    </xf>
    <xf numFmtId="0" fontId="11" fillId="0" borderId="1" xfId="1" applyFont="1" applyBorder="1" applyAlignment="1">
      <alignment vertical="center" wrapText="1"/>
    </xf>
    <xf numFmtId="0" fontId="11" fillId="0" borderId="1" xfId="1" applyFont="1" applyBorder="1" applyAlignment="1">
      <alignment wrapText="1"/>
    </xf>
    <xf numFmtId="0" fontId="11" fillId="0" borderId="1" xfId="1" applyFont="1" applyBorder="1" applyAlignment="1">
      <alignment horizontal="center"/>
    </xf>
    <xf numFmtId="0" fontId="11" fillId="0" borderId="8" xfId="1" applyFont="1" applyBorder="1" applyAlignment="1">
      <alignment horizontal="center"/>
    </xf>
    <xf numFmtId="0" fontId="11" fillId="0" borderId="2" xfId="1" applyFont="1" applyBorder="1" applyAlignment="1">
      <alignment horizontal="center" vertical="center"/>
    </xf>
    <xf numFmtId="0" fontId="10" fillId="0" borderId="8" xfId="1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0" fillId="0" borderId="8" xfId="0" applyBorder="1"/>
    <xf numFmtId="0" fontId="11" fillId="0" borderId="8" xfId="0" applyFont="1" applyBorder="1" applyAlignment="1">
      <alignment horizontal="left"/>
    </xf>
    <xf numFmtId="0" fontId="11" fillId="0" borderId="1" xfId="0" applyFont="1" applyBorder="1" applyAlignment="1">
      <alignment horizontal="center"/>
    </xf>
    <xf numFmtId="0" fontId="11" fillId="0" borderId="8" xfId="0" applyFont="1" applyBorder="1"/>
    <xf numFmtId="0" fontId="11" fillId="0" borderId="24" xfId="0" applyFont="1" applyBorder="1" applyAlignment="1">
      <alignment horizontal="left"/>
    </xf>
    <xf numFmtId="0" fontId="11" fillId="0" borderId="2" xfId="0" applyFont="1" applyBorder="1"/>
    <xf numFmtId="0" fontId="11" fillId="0" borderId="8" xfId="0" applyFont="1" applyBorder="1" applyAlignment="1">
      <alignment vertical="center"/>
    </xf>
    <xf numFmtId="0" fontId="11" fillId="0" borderId="8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23" xfId="1" applyFont="1" applyBorder="1" applyAlignment="1">
      <alignment horizontal="right" vertical="center"/>
    </xf>
    <xf numFmtId="0" fontId="11" fillId="0" borderId="1" xfId="1" applyFont="1" applyBorder="1" applyAlignment="1">
      <alignment horizontal="right" vertical="center"/>
    </xf>
    <xf numFmtId="164" fontId="15" fillId="0" borderId="2" xfId="1" applyNumberFormat="1" applyFont="1" applyBorder="1" applyAlignment="1">
      <alignment horizontal="right" vertical="center"/>
    </xf>
    <xf numFmtId="0" fontId="11" fillId="0" borderId="8" xfId="1" applyFont="1" applyBorder="1" applyAlignment="1">
      <alignment horizontal="right" vertical="center"/>
    </xf>
    <xf numFmtId="0" fontId="11" fillId="0" borderId="2" xfId="1" applyFont="1" applyBorder="1" applyAlignment="1">
      <alignment horizontal="right" vertical="center"/>
    </xf>
    <xf numFmtId="0" fontId="11" fillId="0" borderId="8" xfId="1" applyFont="1" applyBorder="1" applyAlignment="1">
      <alignment horizontal="right"/>
    </xf>
    <xf numFmtId="0" fontId="11" fillId="0" borderId="8" xfId="0" applyFont="1" applyBorder="1" applyAlignment="1">
      <alignment horizontal="right"/>
    </xf>
    <xf numFmtId="0" fontId="11" fillId="0" borderId="2" xfId="0" applyFont="1" applyBorder="1" applyAlignment="1">
      <alignment horizontal="right"/>
    </xf>
    <xf numFmtId="0" fontId="11" fillId="0" borderId="3" xfId="0" applyFont="1" applyBorder="1" applyAlignment="1">
      <alignment horizontal="right"/>
    </xf>
    <xf numFmtId="0" fontId="11" fillId="0" borderId="8" xfId="0" applyFont="1" applyBorder="1" applyAlignment="1">
      <alignment horizontal="right" vertical="center"/>
    </xf>
    <xf numFmtId="0" fontId="11" fillId="0" borderId="24" xfId="0" applyFont="1" applyBorder="1" applyAlignment="1">
      <alignment horizontal="right"/>
    </xf>
    <xf numFmtId="0" fontId="11" fillId="0" borderId="8" xfId="0" applyFont="1" applyFill="1" applyBorder="1" applyAlignment="1">
      <alignment horizontal="right"/>
    </xf>
    <xf numFmtId="0" fontId="15" fillId="0" borderId="8" xfId="0" applyFont="1" applyBorder="1" applyAlignment="1">
      <alignment horizontal="right"/>
    </xf>
    <xf numFmtId="0" fontId="11" fillId="0" borderId="19" xfId="1" applyFont="1" applyBorder="1"/>
    <xf numFmtId="0" fontId="10" fillId="0" borderId="9" xfId="1" applyFont="1" applyBorder="1" applyAlignment="1">
      <alignment horizontal="center"/>
    </xf>
    <xf numFmtId="4" fontId="11" fillId="0" borderId="29" xfId="1" applyNumberFormat="1" applyFont="1" applyBorder="1" applyAlignment="1">
      <alignment horizontal="right" vertical="center"/>
    </xf>
    <xf numFmtId="0" fontId="11" fillId="0" borderId="19" xfId="1" applyFont="1" applyBorder="1" applyAlignment="1">
      <alignment horizontal="center" vertical="center"/>
    </xf>
    <xf numFmtId="4" fontId="11" fillId="0" borderId="9" xfId="1" applyNumberFormat="1" applyFont="1" applyBorder="1" applyAlignment="1">
      <alignment horizontal="right" vertical="center"/>
    </xf>
    <xf numFmtId="0" fontId="11" fillId="0" borderId="19" xfId="1" applyFont="1" applyBorder="1" applyAlignment="1">
      <alignment horizontal="center"/>
    </xf>
    <xf numFmtId="4" fontId="10" fillId="0" borderId="20" xfId="1" applyNumberFormat="1" applyFont="1" applyBorder="1" applyAlignment="1">
      <alignment horizontal="right" vertical="center"/>
    </xf>
    <xf numFmtId="4" fontId="10" fillId="0" borderId="9" xfId="1" applyNumberFormat="1" applyFont="1" applyBorder="1" applyAlignment="1">
      <alignment horizontal="right" vertical="center"/>
    </xf>
    <xf numFmtId="2" fontId="11" fillId="0" borderId="9" xfId="0" applyNumberFormat="1" applyFont="1" applyBorder="1" applyAlignment="1">
      <alignment horizontal="right"/>
    </xf>
    <xf numFmtId="2" fontId="11" fillId="0" borderId="9" xfId="0" applyNumberFormat="1" applyFont="1" applyBorder="1" applyAlignment="1">
      <alignment horizontal="right" vertical="center"/>
    </xf>
    <xf numFmtId="2" fontId="10" fillId="0" borderId="9" xfId="0" applyNumberFormat="1" applyFont="1" applyFill="1" applyBorder="1" applyAlignment="1">
      <alignment horizontal="right"/>
    </xf>
    <xf numFmtId="165" fontId="10" fillId="0" borderId="9" xfId="0" applyNumberFormat="1" applyFont="1" applyBorder="1" applyAlignment="1">
      <alignment horizontal="right"/>
    </xf>
    <xf numFmtId="0" fontId="11" fillId="0" borderId="11" xfId="0" applyFont="1" applyBorder="1" applyAlignment="1">
      <alignment horizontal="center"/>
    </xf>
    <xf numFmtId="0" fontId="15" fillId="0" borderId="10" xfId="0" applyFont="1" applyBorder="1" applyAlignment="1">
      <alignment horizontal="right"/>
    </xf>
    <xf numFmtId="0" fontId="11" fillId="0" borderId="11" xfId="0" applyFont="1" applyBorder="1" applyAlignment="1">
      <alignment horizontal="right"/>
    </xf>
    <xf numFmtId="165" fontId="10" fillId="0" borderId="12" xfId="0" applyNumberFormat="1" applyFont="1" applyBorder="1" applyAlignment="1">
      <alignment horizontal="right"/>
    </xf>
    <xf numFmtId="49" fontId="11" fillId="0" borderId="3" xfId="0" applyNumberFormat="1" applyFont="1" applyBorder="1" applyAlignment="1">
      <alignment horizontal="left"/>
    </xf>
    <xf numFmtId="0" fontId="11" fillId="0" borderId="23" xfId="1" applyFont="1" applyBorder="1" applyAlignment="1">
      <alignment horizontal="center" vertical="center"/>
    </xf>
    <xf numFmtId="0" fontId="11" fillId="0" borderId="23" xfId="1" applyFont="1" applyBorder="1" applyAlignment="1">
      <alignment vertical="center" wrapText="1"/>
    </xf>
    <xf numFmtId="164" fontId="15" fillId="0" borderId="2" xfId="1" applyNumberFormat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11" fillId="0" borderId="8" xfId="1" applyFont="1" applyBorder="1" applyAlignment="1">
      <alignment vertical="center" wrapText="1"/>
    </xf>
    <xf numFmtId="0" fontId="15" fillId="0" borderId="8" xfId="1" applyFont="1" applyBorder="1" applyAlignment="1">
      <alignment wrapText="1"/>
    </xf>
    <xf numFmtId="0" fontId="10" fillId="0" borderId="8" xfId="1" applyFont="1" applyBorder="1" applyAlignment="1">
      <alignment horizontal="center" vertical="center"/>
    </xf>
    <xf numFmtId="0" fontId="11" fillId="0" borderId="8" xfId="1" applyFont="1" applyBorder="1" applyAlignment="1">
      <alignment wrapText="1"/>
    </xf>
    <xf numFmtId="0" fontId="11" fillId="0" borderId="3" xfId="1" applyFont="1" applyBorder="1" applyAlignment="1">
      <alignment horizontal="center" vertical="center"/>
    </xf>
    <xf numFmtId="0" fontId="11" fillId="0" borderId="3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0" fillId="0" borderId="25" xfId="1" applyFont="1" applyBorder="1" applyAlignment="1">
      <alignment horizontal="center"/>
    </xf>
    <xf numFmtId="0" fontId="10" fillId="0" borderId="25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10" fillId="0" borderId="3" xfId="0" applyFont="1" applyBorder="1" applyAlignment="1">
      <alignment horizontal="left"/>
    </xf>
    <xf numFmtId="0" fontId="10" fillId="0" borderId="8" xfId="0" applyFont="1" applyFill="1" applyBorder="1" applyAlignment="1">
      <alignment horizontal="center"/>
    </xf>
    <xf numFmtId="4" fontId="10" fillId="0" borderId="9" xfId="1" applyNumberFormat="1" applyFont="1" applyBorder="1" applyAlignment="1">
      <alignment horizontal="center" vertical="center"/>
    </xf>
    <xf numFmtId="4" fontId="10" fillId="0" borderId="20" xfId="1" applyNumberFormat="1" applyFont="1" applyBorder="1" applyAlignment="1">
      <alignment horizontal="center" vertical="center"/>
    </xf>
    <xf numFmtId="2" fontId="10" fillId="0" borderId="9" xfId="0" applyNumberFormat="1" applyFont="1" applyFill="1" applyBorder="1" applyAlignment="1">
      <alignment horizontal="center"/>
    </xf>
    <xf numFmtId="0" fontId="10" fillId="0" borderId="26" xfId="0" applyFont="1" applyBorder="1" applyAlignment="1">
      <alignment horizontal="center"/>
    </xf>
    <xf numFmtId="0" fontId="11" fillId="0" borderId="14" xfId="0" applyFont="1" applyBorder="1"/>
    <xf numFmtId="0" fontId="10" fillId="0" borderId="15" xfId="0" applyFont="1" applyBorder="1" applyAlignment="1">
      <alignment horizontal="left"/>
    </xf>
    <xf numFmtId="0" fontId="9" fillId="0" borderId="15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0" fillId="0" borderId="15" xfId="0" applyFont="1" applyFill="1" applyBorder="1" applyAlignment="1">
      <alignment horizontal="center"/>
    </xf>
    <xf numFmtId="2" fontId="10" fillId="0" borderId="16" xfId="0" applyNumberFormat="1" applyFont="1" applyFill="1" applyBorder="1" applyAlignment="1">
      <alignment horizontal="center"/>
    </xf>
    <xf numFmtId="165" fontId="10" fillId="0" borderId="9" xfId="0" applyNumberFormat="1" applyFont="1" applyBorder="1" applyAlignment="1">
      <alignment horizontal="center"/>
    </xf>
    <xf numFmtId="0" fontId="4" fillId="0" borderId="34" xfId="1" applyFont="1" applyBorder="1" applyAlignment="1">
      <alignment horizontal="center"/>
    </xf>
    <xf numFmtId="0" fontId="4" fillId="0" borderId="36" xfId="1" applyFont="1" applyBorder="1" applyAlignment="1">
      <alignment horizontal="center"/>
    </xf>
    <xf numFmtId="0" fontId="4" fillId="0" borderId="35" xfId="1" applyFont="1" applyBorder="1" applyAlignment="1">
      <alignment horizontal="center"/>
    </xf>
    <xf numFmtId="0" fontId="11" fillId="0" borderId="1" xfId="1" applyFont="1" applyBorder="1" applyAlignment="1">
      <alignment vertical="center"/>
    </xf>
    <xf numFmtId="4" fontId="11" fillId="0" borderId="9" xfId="1" applyNumberFormat="1" applyFont="1" applyBorder="1" applyAlignment="1">
      <alignment vertical="center"/>
    </xf>
    <xf numFmtId="0" fontId="15" fillId="0" borderId="24" xfId="0" applyFont="1" applyBorder="1" applyAlignment="1">
      <alignment horizontal="right"/>
    </xf>
    <xf numFmtId="0" fontId="15" fillId="0" borderId="23" xfId="1" applyNumberFormat="1" applyFont="1" applyBorder="1" applyAlignment="1">
      <alignment horizontal="right" vertical="center"/>
    </xf>
    <xf numFmtId="0" fontId="15" fillId="0" borderId="1" xfId="1" applyNumberFormat="1" applyFont="1" applyBorder="1" applyAlignment="1">
      <alignment horizontal="right" vertical="center"/>
    </xf>
    <xf numFmtId="0" fontId="11" fillId="0" borderId="1" xfId="1" applyNumberFormat="1" applyFont="1" applyBorder="1" applyAlignment="1">
      <alignment horizontal="right" vertical="center"/>
    </xf>
    <xf numFmtId="0" fontId="15" fillId="0" borderId="1" xfId="1" applyNumberFormat="1" applyFont="1" applyBorder="1" applyAlignment="1">
      <alignment vertical="center"/>
    </xf>
    <xf numFmtId="0" fontId="11" fillId="0" borderId="1" xfId="1" applyNumberFormat="1" applyFont="1" applyBorder="1" applyAlignment="1">
      <alignment vertical="center"/>
    </xf>
    <xf numFmtId="0" fontId="11" fillId="0" borderId="23" xfId="1" applyNumberFormat="1" applyFont="1" applyBorder="1" applyAlignment="1">
      <alignment horizontal="right" vertical="center"/>
    </xf>
    <xf numFmtId="0" fontId="11" fillId="0" borderId="29" xfId="1" applyNumberFormat="1" applyFont="1" applyBorder="1" applyAlignment="1">
      <alignment horizontal="right" vertical="center"/>
    </xf>
    <xf numFmtId="0" fontId="11" fillId="0" borderId="9" xfId="1" applyNumberFormat="1" applyFont="1" applyBorder="1" applyAlignment="1">
      <alignment horizontal="right" vertical="center"/>
    </xf>
    <xf numFmtId="0" fontId="10" fillId="0" borderId="2" xfId="1" applyFont="1" applyBorder="1"/>
    <xf numFmtId="49" fontId="11" fillId="0" borderId="28" xfId="1" applyNumberFormat="1" applyFont="1" applyBorder="1" applyAlignment="1">
      <alignment horizontal="center" vertical="center"/>
    </xf>
    <xf numFmtId="49" fontId="11" fillId="0" borderId="19" xfId="1" applyNumberFormat="1" applyFont="1" applyBorder="1" applyAlignment="1">
      <alignment horizontal="center" vertical="center"/>
    </xf>
    <xf numFmtId="49" fontId="11" fillId="0" borderId="19" xfId="1" applyNumberFormat="1" applyFont="1" applyBorder="1" applyAlignment="1">
      <alignment horizontal="center"/>
    </xf>
    <xf numFmtId="49" fontId="11" fillId="0" borderId="7" xfId="0" applyNumberFormat="1" applyFont="1" applyBorder="1" applyAlignment="1">
      <alignment horizontal="center"/>
    </xf>
    <xf numFmtId="49" fontId="11" fillId="0" borderId="19" xfId="0" applyNumberFormat="1" applyFont="1" applyBorder="1"/>
    <xf numFmtId="49" fontId="11" fillId="0" borderId="7" xfId="1" applyNumberFormat="1" applyFont="1" applyBorder="1" applyAlignment="1">
      <alignment horizontal="center"/>
    </xf>
    <xf numFmtId="49" fontId="10" fillId="0" borderId="31" xfId="1" applyNumberFormat="1" applyFont="1" applyBorder="1" applyAlignment="1">
      <alignment horizontal="center"/>
    </xf>
    <xf numFmtId="0" fontId="10" fillId="0" borderId="2" xfId="1" applyFont="1" applyBorder="1" applyAlignment="1">
      <alignment horizontal="center"/>
    </xf>
    <xf numFmtId="0" fontId="11" fillId="0" borderId="18" xfId="1" applyFont="1" applyBorder="1" applyAlignment="1">
      <alignment horizontal="center"/>
    </xf>
    <xf numFmtId="0" fontId="11" fillId="0" borderId="24" xfId="1" applyFont="1" applyBorder="1" applyAlignment="1">
      <alignment horizontal="center" vertical="center"/>
    </xf>
    <xf numFmtId="0" fontId="11" fillId="0" borderId="24" xfId="1" applyFont="1" applyBorder="1" applyAlignment="1">
      <alignment wrapText="1"/>
    </xf>
    <xf numFmtId="0" fontId="11" fillId="0" borderId="3" xfId="1" applyFont="1" applyBorder="1"/>
    <xf numFmtId="49" fontId="11" fillId="0" borderId="18" xfId="1" applyNumberFormat="1" applyFont="1" applyBorder="1" applyAlignment="1">
      <alignment horizontal="center"/>
    </xf>
    <xf numFmtId="0" fontId="11" fillId="0" borderId="25" xfId="1" applyFont="1" applyBorder="1" applyAlignment="1">
      <alignment horizontal="center" vertical="center"/>
    </xf>
    <xf numFmtId="0" fontId="11" fillId="0" borderId="25" xfId="1" applyFont="1" applyBorder="1" applyAlignment="1">
      <alignment wrapText="1"/>
    </xf>
    <xf numFmtId="0" fontId="0" fillId="0" borderId="28" xfId="0" applyBorder="1"/>
    <xf numFmtId="0" fontId="11" fillId="0" borderId="1" xfId="0" applyFont="1" applyBorder="1" applyAlignment="1">
      <alignment horizontal="left"/>
    </xf>
    <xf numFmtId="0" fontId="10" fillId="0" borderId="21" xfId="1" applyFont="1" applyBorder="1" applyAlignment="1">
      <alignment horizontal="left"/>
    </xf>
    <xf numFmtId="0" fontId="9" fillId="0" borderId="38" xfId="0" applyFont="1" applyBorder="1" applyAlignment="1">
      <alignment horizontal="center"/>
    </xf>
    <xf numFmtId="0" fontId="10" fillId="0" borderId="39" xfId="1" applyFont="1" applyBorder="1" applyAlignment="1">
      <alignment horizontal="left"/>
    </xf>
    <xf numFmtId="0" fontId="10" fillId="0" borderId="38" xfId="0" applyFont="1" applyBorder="1" applyAlignment="1">
      <alignment horizontal="left"/>
    </xf>
    <xf numFmtId="0" fontId="11" fillId="0" borderId="3" xfId="0" applyFont="1" applyBorder="1" applyAlignment="1">
      <alignment horizontal="left"/>
    </xf>
    <xf numFmtId="49" fontId="0" fillId="0" borderId="19" xfId="0" applyNumberFormat="1" applyBorder="1"/>
    <xf numFmtId="49" fontId="11" fillId="0" borderId="28" xfId="1" applyNumberFormat="1" applyFont="1" applyBorder="1" applyAlignment="1">
      <alignment horizontal="center"/>
    </xf>
    <xf numFmtId="0" fontId="11" fillId="0" borderId="8" xfId="0" applyFont="1" applyBorder="1" applyAlignment="1">
      <alignment horizontal="left" wrapText="1"/>
    </xf>
    <xf numFmtId="49" fontId="11" fillId="0" borderId="30" xfId="1" applyNumberFormat="1" applyFont="1" applyBorder="1" applyAlignment="1">
      <alignment horizontal="center"/>
    </xf>
    <xf numFmtId="0" fontId="3" fillId="0" borderId="0" xfId="0" applyFont="1" applyFill="1" applyBorder="1" applyAlignment="1"/>
    <xf numFmtId="4" fontId="0" fillId="0" borderId="0" xfId="0" applyNumberFormat="1"/>
    <xf numFmtId="0" fontId="0" fillId="0" borderId="0" xfId="0" applyBorder="1" applyAlignment="1"/>
    <xf numFmtId="0" fontId="2" fillId="0" borderId="0" xfId="0" applyFont="1" applyFill="1" applyBorder="1" applyAlignment="1">
      <alignment horizontal="left" vertical="center" wrapText="1"/>
    </xf>
    <xf numFmtId="0" fontId="4" fillId="7" borderId="32" xfId="1" applyFont="1" applyFill="1" applyBorder="1"/>
    <xf numFmtId="0" fontId="0" fillId="7" borderId="33" xfId="0" applyFill="1" applyBorder="1"/>
    <xf numFmtId="0" fontId="11" fillId="7" borderId="33" xfId="1" applyFont="1" applyFill="1" applyBorder="1" applyAlignment="1"/>
    <xf numFmtId="0" fontId="11" fillId="7" borderId="33" xfId="1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15" xfId="0" applyBorder="1"/>
    <xf numFmtId="0" fontId="0" fillId="0" borderId="8" xfId="0" applyBorder="1" applyAlignment="1">
      <alignment horizontal="center"/>
    </xf>
    <xf numFmtId="0" fontId="7" fillId="3" borderId="5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0" fillId="0" borderId="14" xfId="0" applyBorder="1"/>
    <xf numFmtId="0" fontId="4" fillId="0" borderId="15" xfId="0" applyFont="1" applyFill="1" applyBorder="1"/>
    <xf numFmtId="0" fontId="4" fillId="2" borderId="4" xfId="0" applyFont="1" applyFill="1" applyBorder="1" applyAlignment="1">
      <alignment horizontal="center"/>
    </xf>
    <xf numFmtId="0" fontId="0" fillId="2" borderId="5" xfId="0" applyFill="1" applyBorder="1"/>
    <xf numFmtId="0" fontId="11" fillId="0" borderId="8" xfId="0" applyFont="1" applyBorder="1" applyAlignment="1">
      <alignment wrapText="1"/>
    </xf>
    <xf numFmtId="0" fontId="11" fillId="0" borderId="8" xfId="0" applyFont="1" applyBorder="1" applyAlignment="1">
      <alignment horizontal="center" wrapText="1"/>
    </xf>
    <xf numFmtId="0" fontId="11" fillId="0" borderId="8" xfId="0" applyFont="1" applyBorder="1" applyAlignment="1"/>
    <xf numFmtId="0" fontId="11" fillId="0" borderId="8" xfId="0" applyFont="1" applyFill="1" applyBorder="1" applyAlignment="1"/>
    <xf numFmtId="4" fontId="11" fillId="0" borderId="9" xfId="0" applyNumberFormat="1" applyFont="1" applyBorder="1"/>
    <xf numFmtId="0" fontId="11" fillId="6" borderId="8" xfId="0" applyFont="1" applyFill="1" applyBorder="1" applyAlignment="1"/>
    <xf numFmtId="0" fontId="15" fillId="6" borderId="8" xfId="0" applyFont="1" applyFill="1" applyBorder="1" applyAlignment="1">
      <alignment horizontal="right"/>
    </xf>
    <xf numFmtId="0" fontId="11" fillId="6" borderId="19" xfId="1" applyFont="1" applyFill="1" applyBorder="1"/>
    <xf numFmtId="49" fontId="11" fillId="6" borderId="19" xfId="1" applyNumberFormat="1" applyFont="1" applyFill="1" applyBorder="1" applyAlignment="1">
      <alignment horizontal="center" vertical="center"/>
    </xf>
    <xf numFmtId="49" fontId="11" fillId="6" borderId="19" xfId="1" applyNumberFormat="1" applyFont="1" applyFill="1" applyBorder="1" applyAlignment="1">
      <alignment horizontal="center"/>
    </xf>
    <xf numFmtId="49" fontId="0" fillId="6" borderId="19" xfId="0" applyNumberFormat="1" applyFill="1" applyBorder="1"/>
    <xf numFmtId="49" fontId="11" fillId="6" borderId="7" xfId="0" applyNumberFormat="1" applyFont="1" applyFill="1" applyBorder="1" applyAlignment="1">
      <alignment horizontal="center"/>
    </xf>
    <xf numFmtId="49" fontId="11" fillId="6" borderId="19" xfId="0" applyNumberFormat="1" applyFont="1" applyFill="1" applyBorder="1"/>
    <xf numFmtId="49" fontId="11" fillId="6" borderId="7" xfId="1" applyNumberFormat="1" applyFont="1" applyFill="1" applyBorder="1" applyAlignment="1">
      <alignment horizontal="center"/>
    </xf>
    <xf numFmtId="0" fontId="11" fillId="6" borderId="19" xfId="0" applyFont="1" applyFill="1" applyBorder="1"/>
    <xf numFmtId="0" fontId="11" fillId="6" borderId="14" xfId="0" applyFont="1" applyFill="1" applyBorder="1"/>
    <xf numFmtId="0" fontId="2" fillId="8" borderId="4" xfId="0" applyFont="1" applyFill="1" applyBorder="1" applyAlignment="1">
      <alignment horizontal="center" vertical="center" wrapText="1" shrinkToFit="1"/>
    </xf>
    <xf numFmtId="0" fontId="5" fillId="8" borderId="22" xfId="0" applyFont="1" applyFill="1" applyBorder="1" applyAlignment="1">
      <alignment wrapText="1" shrinkToFit="1"/>
    </xf>
    <xf numFmtId="4" fontId="4" fillId="8" borderId="5" xfId="0" applyNumberFormat="1" applyFont="1" applyFill="1" applyBorder="1" applyAlignment="1">
      <alignment vertical="center"/>
    </xf>
    <xf numFmtId="0" fontId="3" fillId="8" borderId="5" xfId="0" applyFont="1" applyFill="1" applyBorder="1" applyAlignment="1">
      <alignment vertical="center"/>
    </xf>
    <xf numFmtId="4" fontId="4" fillId="8" borderId="6" xfId="0" applyNumberFormat="1" applyFont="1" applyFill="1" applyBorder="1" applyAlignment="1">
      <alignment vertical="center"/>
    </xf>
    <xf numFmtId="0" fontId="4" fillId="9" borderId="37" xfId="0" applyFont="1" applyFill="1" applyBorder="1" applyAlignment="1">
      <alignment horizontal="center" vertical="center" wrapText="1" shrinkToFit="1"/>
    </xf>
    <xf numFmtId="0" fontId="3" fillId="9" borderId="22" xfId="0" applyFont="1" applyFill="1" applyBorder="1" applyAlignment="1">
      <alignment wrapText="1" shrinkToFit="1"/>
    </xf>
    <xf numFmtId="4" fontId="4" fillId="9" borderId="5" xfId="0" applyNumberFormat="1" applyFont="1" applyFill="1" applyBorder="1" applyAlignment="1">
      <alignment vertical="center"/>
    </xf>
    <xf numFmtId="0" fontId="3" fillId="9" borderId="5" xfId="0" applyFont="1" applyFill="1" applyBorder="1" applyAlignment="1">
      <alignment vertical="center"/>
    </xf>
    <xf numFmtId="4" fontId="4" fillId="9" borderId="6" xfId="0" applyNumberFormat="1" applyFont="1" applyFill="1" applyBorder="1" applyAlignment="1">
      <alignment vertical="center"/>
    </xf>
    <xf numFmtId="0" fontId="4" fillId="10" borderId="27" xfId="0" applyFont="1" applyFill="1" applyBorder="1" applyAlignment="1">
      <alignment horizontal="center" vertical="center" wrapText="1" shrinkToFit="1"/>
    </xf>
    <xf numFmtId="0" fontId="3" fillId="10" borderId="22" xfId="0" applyFont="1" applyFill="1" applyBorder="1" applyAlignment="1">
      <alignment vertical="center" wrapText="1" shrinkToFit="1"/>
    </xf>
    <xf numFmtId="4" fontId="4" fillId="10" borderId="5" xfId="0" applyNumberFormat="1" applyFont="1" applyFill="1" applyBorder="1" applyAlignment="1">
      <alignment vertical="center"/>
    </xf>
    <xf numFmtId="0" fontId="3" fillId="10" borderId="5" xfId="0" applyFont="1" applyFill="1" applyBorder="1" applyAlignment="1">
      <alignment vertical="center"/>
    </xf>
    <xf numFmtId="4" fontId="4" fillId="10" borderId="6" xfId="0" applyNumberFormat="1" applyFont="1" applyFill="1" applyBorder="1" applyAlignment="1">
      <alignment vertical="center"/>
    </xf>
    <xf numFmtId="0" fontId="10" fillId="0" borderId="2" xfId="1" applyFont="1" applyBorder="1" applyAlignment="1">
      <alignment horizontal="left" wrapText="1"/>
    </xf>
    <xf numFmtId="0" fontId="9" fillId="0" borderId="2" xfId="0" applyFont="1" applyBorder="1" applyAlignment="1">
      <alignment horizontal="left"/>
    </xf>
    <xf numFmtId="0" fontId="9" fillId="10" borderId="40" xfId="0" applyFont="1" applyFill="1" applyBorder="1" applyAlignment="1">
      <alignment wrapText="1"/>
    </xf>
    <xf numFmtId="0" fontId="0" fillId="10" borderId="22" xfId="0" applyFill="1" applyBorder="1" applyAlignment="1">
      <alignment wrapText="1"/>
    </xf>
    <xf numFmtId="0" fontId="10" fillId="0" borderId="2" xfId="0" applyFont="1" applyBorder="1" applyAlignment="1">
      <alignment horizontal="left"/>
    </xf>
    <xf numFmtId="0" fontId="10" fillId="0" borderId="2" xfId="1" applyFont="1" applyBorder="1"/>
    <xf numFmtId="0" fontId="10" fillId="0" borderId="2" xfId="1" applyFont="1" applyBorder="1" applyAlignment="1">
      <alignment horizontal="left" vertical="center"/>
    </xf>
    <xf numFmtId="0" fontId="10" fillId="0" borderId="21" xfId="1" applyFont="1" applyBorder="1" applyAlignment="1">
      <alignment horizontal="left" wrapText="1"/>
    </xf>
    <xf numFmtId="0" fontId="9" fillId="0" borderId="21" xfId="0" applyFont="1" applyBorder="1" applyAlignment="1">
      <alignment horizontal="left"/>
    </xf>
    <xf numFmtId="0" fontId="9" fillId="9" borderId="40" xfId="0" applyFont="1" applyFill="1" applyBorder="1" applyAlignment="1">
      <alignment wrapText="1"/>
    </xf>
    <xf numFmtId="0" fontId="0" fillId="9" borderId="22" xfId="0" applyFill="1" applyBorder="1" applyAlignment="1">
      <alignment wrapText="1"/>
    </xf>
    <xf numFmtId="0" fontId="2" fillId="2" borderId="32" xfId="0" applyFont="1" applyFill="1" applyBorder="1" applyAlignment="1">
      <alignment horizontal="left" vertical="center" wrapText="1"/>
    </xf>
    <xf numFmtId="0" fontId="0" fillId="0" borderId="33" xfId="0" applyBorder="1" applyAlignment="1"/>
    <xf numFmtId="0" fontId="0" fillId="0" borderId="41" xfId="0" applyBorder="1" applyAlignment="1"/>
    <xf numFmtId="0" fontId="10" fillId="0" borderId="17" xfId="0" applyFont="1" applyBorder="1" applyAlignment="1">
      <alignment horizontal="left"/>
    </xf>
    <xf numFmtId="0" fontId="9" fillId="0" borderId="17" xfId="0" applyFont="1" applyBorder="1" applyAlignment="1">
      <alignment horizontal="left"/>
    </xf>
    <xf numFmtId="0" fontId="9" fillId="8" borderId="13" xfId="0" applyFont="1" applyFill="1" applyBorder="1" applyAlignment="1">
      <alignment wrapText="1"/>
    </xf>
    <xf numFmtId="0" fontId="0" fillId="8" borderId="22" xfId="0" applyFill="1" applyBorder="1" applyAlignment="1"/>
    <xf numFmtId="0" fontId="10" fillId="0" borderId="11" xfId="0" applyFont="1" applyBorder="1" applyAlignment="1">
      <alignment horizontal="left"/>
    </xf>
    <xf numFmtId="0" fontId="9" fillId="0" borderId="11" xfId="0" applyFont="1" applyBorder="1" applyAlignment="1"/>
    <xf numFmtId="0" fontId="9" fillId="0" borderId="2" xfId="0" applyFont="1" applyBorder="1" applyAlignment="1"/>
    <xf numFmtId="0" fontId="10" fillId="0" borderId="2" xfId="1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/>
    </xf>
    <xf numFmtId="0" fontId="9" fillId="0" borderId="3" xfId="0" applyFont="1" applyBorder="1" applyAlignment="1">
      <alignment horizontal="left"/>
    </xf>
  </cellXfs>
  <cellStyles count="2">
    <cellStyle name="Normální" xfId="0" builtinId="0"/>
    <cellStyle name="Normální 2" xfId="1"/>
  </cellStyles>
  <dxfs count="0"/>
  <tableStyles count="0" defaultTableStyle="TableStyleMedium2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6"/>
  <sheetViews>
    <sheetView tabSelected="1" topLeftCell="A118" zoomScaleNormal="100" zoomScaleSheetLayoutView="90" workbookViewId="0">
      <selection activeCell="I111" sqref="I111"/>
    </sheetView>
  </sheetViews>
  <sheetFormatPr defaultColWidth="9.140625" defaultRowHeight="15" x14ac:dyDescent="0.25"/>
  <cols>
    <col min="1" max="1" width="7.42578125" customWidth="1"/>
    <col min="2" max="2" width="11.7109375" customWidth="1"/>
    <col min="3" max="3" width="49.85546875" customWidth="1"/>
    <col min="4" max="4" width="14.85546875" customWidth="1"/>
    <col min="5" max="5" width="14.28515625" customWidth="1"/>
    <col min="6" max="6" width="9.42578125" customWidth="1"/>
    <col min="7" max="7" width="12.28515625" customWidth="1"/>
    <col min="8" max="8" width="16.7109375" customWidth="1"/>
    <col min="9" max="9" width="13.42578125" customWidth="1"/>
  </cols>
  <sheetData>
    <row r="1" spans="1:9" ht="15.75" thickBot="1" x14ac:dyDescent="0.3"/>
    <row r="2" spans="1:9" ht="15" customHeight="1" thickBot="1" x14ac:dyDescent="0.3">
      <c r="A2" s="202" t="s">
        <v>207</v>
      </c>
      <c r="B2" s="203"/>
      <c r="C2" s="203"/>
      <c r="D2" s="203"/>
      <c r="E2" s="203"/>
      <c r="F2" s="203"/>
      <c r="G2" s="204"/>
      <c r="H2" s="1"/>
      <c r="I2" s="1"/>
    </row>
    <row r="3" spans="1:9" ht="15" customHeight="1" thickBot="1" x14ac:dyDescent="0.3">
      <c r="A3" s="146"/>
      <c r="B3" s="151"/>
      <c r="C3" s="151"/>
      <c r="D3" s="151"/>
      <c r="E3" s="145"/>
      <c r="F3" s="145"/>
      <c r="G3" s="145"/>
      <c r="H3" s="1"/>
      <c r="I3" s="1"/>
    </row>
    <row r="4" spans="1:9" ht="20.25" customHeight="1" thickBot="1" x14ac:dyDescent="0.3">
      <c r="A4" s="147" t="s">
        <v>144</v>
      </c>
      <c r="B4" s="148"/>
      <c r="C4" s="149"/>
      <c r="D4" s="150"/>
      <c r="E4" s="102" t="s">
        <v>47</v>
      </c>
      <c r="F4" s="103" t="s">
        <v>13</v>
      </c>
      <c r="G4" s="104" t="s">
        <v>14</v>
      </c>
      <c r="H4" s="1"/>
    </row>
    <row r="5" spans="1:9" ht="60.6" customHeight="1" x14ac:dyDescent="0.25">
      <c r="A5" s="176" t="s">
        <v>118</v>
      </c>
      <c r="B5" s="207" t="s">
        <v>204</v>
      </c>
      <c r="C5" s="208"/>
      <c r="D5" s="177"/>
      <c r="E5" s="178">
        <f>G37</f>
        <v>180</v>
      </c>
      <c r="F5" s="179">
        <v>9</v>
      </c>
      <c r="G5" s="180">
        <f>E5*F5</f>
        <v>1620</v>
      </c>
      <c r="H5" s="14"/>
    </row>
    <row r="6" spans="1:9" x14ac:dyDescent="0.25">
      <c r="A6" s="56"/>
      <c r="B6" s="196" t="s">
        <v>66</v>
      </c>
      <c r="C6" s="196"/>
      <c r="D6" s="20" t="s">
        <v>12</v>
      </c>
      <c r="E6" s="32" t="s">
        <v>47</v>
      </c>
      <c r="F6" s="20" t="s">
        <v>13</v>
      </c>
      <c r="G6" s="57" t="s">
        <v>14</v>
      </c>
      <c r="H6" s="14"/>
    </row>
    <row r="7" spans="1:9" ht="24" x14ac:dyDescent="0.25">
      <c r="A7" s="117" t="s">
        <v>112</v>
      </c>
      <c r="B7" s="26" t="s">
        <v>72</v>
      </c>
      <c r="C7" s="74" t="s">
        <v>73</v>
      </c>
      <c r="D7" s="73" t="s">
        <v>74</v>
      </c>
      <c r="E7" s="108">
        <v>1.65</v>
      </c>
      <c r="F7" s="113">
        <v>1</v>
      </c>
      <c r="G7" s="114">
        <f t="shared" ref="G7:G12" si="0">F7*E7</f>
        <v>1.65</v>
      </c>
      <c r="H7" s="14"/>
    </row>
    <row r="8" spans="1:9" ht="26.25" x14ac:dyDescent="0.25">
      <c r="A8" s="118" t="s">
        <v>113</v>
      </c>
      <c r="B8" s="26" t="s">
        <v>75</v>
      </c>
      <c r="C8" s="27" t="s">
        <v>76</v>
      </c>
      <c r="D8" s="73" t="s">
        <v>74</v>
      </c>
      <c r="E8" s="109">
        <v>8</v>
      </c>
      <c r="F8" s="110">
        <v>1</v>
      </c>
      <c r="G8" s="115">
        <f t="shared" si="0"/>
        <v>8</v>
      </c>
      <c r="H8" s="14"/>
    </row>
    <row r="9" spans="1:9" ht="26.25" x14ac:dyDescent="0.25">
      <c r="A9" s="118" t="s">
        <v>114</v>
      </c>
      <c r="B9" s="26" t="s">
        <v>77</v>
      </c>
      <c r="C9" s="27" t="s">
        <v>78</v>
      </c>
      <c r="D9" s="73" t="s">
        <v>74</v>
      </c>
      <c r="E9" s="109">
        <v>7</v>
      </c>
      <c r="F9" s="110">
        <v>1</v>
      </c>
      <c r="G9" s="115">
        <f t="shared" si="0"/>
        <v>7</v>
      </c>
      <c r="H9" s="14"/>
    </row>
    <row r="10" spans="1:9" x14ac:dyDescent="0.25">
      <c r="A10" s="118" t="s">
        <v>115</v>
      </c>
      <c r="B10" s="26" t="s">
        <v>79</v>
      </c>
      <c r="C10" s="28" t="s">
        <v>80</v>
      </c>
      <c r="D10" s="73" t="s">
        <v>74</v>
      </c>
      <c r="E10" s="109">
        <v>13.7</v>
      </c>
      <c r="F10" s="110">
        <v>1</v>
      </c>
      <c r="G10" s="115">
        <f t="shared" si="0"/>
        <v>13.7</v>
      </c>
      <c r="H10" s="14"/>
    </row>
    <row r="11" spans="1:9" ht="24.75" x14ac:dyDescent="0.25">
      <c r="A11" s="119" t="s">
        <v>116</v>
      </c>
      <c r="B11" s="26" t="s">
        <v>81</v>
      </c>
      <c r="C11" s="28" t="s">
        <v>82</v>
      </c>
      <c r="D11" s="73" t="s">
        <v>74</v>
      </c>
      <c r="E11" s="109">
        <v>34</v>
      </c>
      <c r="F11" s="110">
        <v>0.1</v>
      </c>
      <c r="G11" s="115">
        <f t="shared" si="0"/>
        <v>3.4000000000000004</v>
      </c>
      <c r="H11" s="14"/>
    </row>
    <row r="12" spans="1:9" x14ac:dyDescent="0.25">
      <c r="A12" s="118" t="s">
        <v>117</v>
      </c>
      <c r="B12" s="26" t="s">
        <v>83</v>
      </c>
      <c r="C12" s="28" t="s">
        <v>84</v>
      </c>
      <c r="D12" s="73" t="s">
        <v>74</v>
      </c>
      <c r="E12" s="109">
        <v>5</v>
      </c>
      <c r="F12" s="110">
        <v>1</v>
      </c>
      <c r="G12" s="115">
        <f t="shared" si="0"/>
        <v>5</v>
      </c>
      <c r="H12" s="14"/>
    </row>
    <row r="13" spans="1:9" x14ac:dyDescent="0.25">
      <c r="A13" s="59"/>
      <c r="B13" s="191" t="s">
        <v>85</v>
      </c>
      <c r="C13" s="192"/>
      <c r="D13" s="31"/>
      <c r="E13" s="75"/>
      <c r="F13" s="76" t="s">
        <v>86</v>
      </c>
      <c r="G13" s="90">
        <f>SUM(G7:G12)</f>
        <v>38.75</v>
      </c>
      <c r="H13" s="14"/>
    </row>
    <row r="14" spans="1:9" x14ac:dyDescent="0.25">
      <c r="A14" s="61"/>
      <c r="B14" s="197" t="s">
        <v>101</v>
      </c>
      <c r="C14" s="192"/>
      <c r="D14" s="20" t="s">
        <v>12</v>
      </c>
      <c r="E14" s="32" t="s">
        <v>47</v>
      </c>
      <c r="F14" s="20" t="s">
        <v>13</v>
      </c>
      <c r="G14" s="57" t="s">
        <v>14</v>
      </c>
      <c r="H14" s="14"/>
    </row>
    <row r="15" spans="1:9" ht="27" x14ac:dyDescent="0.25">
      <c r="A15" s="119" t="s">
        <v>119</v>
      </c>
      <c r="B15" s="26" t="s">
        <v>87</v>
      </c>
      <c r="C15" s="28" t="s">
        <v>88</v>
      </c>
      <c r="D15" s="29" t="s">
        <v>9</v>
      </c>
      <c r="E15" s="109">
        <v>7</v>
      </c>
      <c r="F15" s="110">
        <v>1</v>
      </c>
      <c r="G15" s="115">
        <f>F15*E15</f>
        <v>7</v>
      </c>
      <c r="H15" s="14"/>
    </row>
    <row r="16" spans="1:9" ht="24" x14ac:dyDescent="0.25">
      <c r="A16" s="118" t="s">
        <v>120</v>
      </c>
      <c r="B16" s="26" t="s">
        <v>71</v>
      </c>
      <c r="C16" s="77" t="s">
        <v>108</v>
      </c>
      <c r="D16" s="25" t="s">
        <v>9</v>
      </c>
      <c r="E16" s="109">
        <v>12</v>
      </c>
      <c r="F16" s="110">
        <v>1</v>
      </c>
      <c r="G16" s="115">
        <f>E16*F16</f>
        <v>12</v>
      </c>
      <c r="H16" s="14"/>
    </row>
    <row r="17" spans="1:9" x14ac:dyDescent="0.25">
      <c r="A17" s="119" t="s">
        <v>121</v>
      </c>
      <c r="B17" s="26" t="s">
        <v>32</v>
      </c>
      <c r="C17" s="78" t="s">
        <v>89</v>
      </c>
      <c r="D17" s="29" t="s">
        <v>90</v>
      </c>
      <c r="E17" s="109">
        <v>344</v>
      </c>
      <c r="F17" s="110">
        <v>0.05</v>
      </c>
      <c r="G17" s="115">
        <f>E17*F17</f>
        <v>17.2</v>
      </c>
      <c r="H17" s="14"/>
    </row>
    <row r="18" spans="1:9" x14ac:dyDescent="0.25">
      <c r="A18" s="119" t="s">
        <v>122</v>
      </c>
      <c r="B18" s="26" t="s">
        <v>35</v>
      </c>
      <c r="C18" s="78" t="s">
        <v>91</v>
      </c>
      <c r="D18" s="29" t="s">
        <v>90</v>
      </c>
      <c r="E18" s="109">
        <v>289</v>
      </c>
      <c r="F18" s="110">
        <v>0.05</v>
      </c>
      <c r="G18" s="115">
        <f>E18*F18</f>
        <v>14.450000000000001</v>
      </c>
      <c r="H18" s="14"/>
    </row>
    <row r="19" spans="1:9" ht="24.75" x14ac:dyDescent="0.25">
      <c r="A19" s="119" t="s">
        <v>123</v>
      </c>
      <c r="B19" s="26" t="s">
        <v>19</v>
      </c>
      <c r="C19" s="28" t="s">
        <v>92</v>
      </c>
      <c r="D19" s="29" t="s">
        <v>21</v>
      </c>
      <c r="E19" s="109">
        <v>30000</v>
      </c>
      <c r="F19" s="110">
        <v>2.0000000000000002E-5</v>
      </c>
      <c r="G19" s="115">
        <f>E19*F19</f>
        <v>0.60000000000000009</v>
      </c>
      <c r="H19" s="14"/>
    </row>
    <row r="20" spans="1:9" x14ac:dyDescent="0.25">
      <c r="A20" s="125"/>
      <c r="B20" s="198" t="s">
        <v>37</v>
      </c>
      <c r="C20" s="199"/>
      <c r="D20" s="21"/>
      <c r="E20" s="75"/>
      <c r="F20" s="79" t="s">
        <v>8</v>
      </c>
      <c r="G20" s="91">
        <f>SUM(G15:G19)</f>
        <v>51.250000000000007</v>
      </c>
      <c r="H20" s="14"/>
    </row>
    <row r="21" spans="1:9" x14ac:dyDescent="0.25">
      <c r="A21" s="61"/>
      <c r="B21" s="116" t="s">
        <v>67</v>
      </c>
      <c r="C21" s="128"/>
      <c r="D21" s="124" t="s">
        <v>12</v>
      </c>
      <c r="E21" s="32" t="s">
        <v>47</v>
      </c>
      <c r="F21" s="20" t="s">
        <v>13</v>
      </c>
      <c r="G21" s="57" t="s">
        <v>14</v>
      </c>
      <c r="H21" s="14"/>
    </row>
    <row r="22" spans="1:9" ht="36.75" x14ac:dyDescent="0.25">
      <c r="A22" s="117" t="s">
        <v>124</v>
      </c>
      <c r="B22" s="126" t="s">
        <v>41</v>
      </c>
      <c r="C22" s="127" t="s">
        <v>93</v>
      </c>
      <c r="D22" s="25" t="s">
        <v>94</v>
      </c>
      <c r="E22" s="111">
        <v>7.25</v>
      </c>
      <c r="F22" s="105">
        <v>0.3</v>
      </c>
      <c r="G22" s="106">
        <f>F22*E22</f>
        <v>2.1749999999999998</v>
      </c>
      <c r="H22" s="14"/>
    </row>
    <row r="23" spans="1:9" x14ac:dyDescent="0.25">
      <c r="A23" s="118" t="s">
        <v>125</v>
      </c>
      <c r="B23" s="26" t="s">
        <v>38</v>
      </c>
      <c r="C23" s="80" t="s">
        <v>39</v>
      </c>
      <c r="D23" s="25" t="s">
        <v>94</v>
      </c>
      <c r="E23" s="111">
        <v>5</v>
      </c>
      <c r="F23" s="105">
        <v>1</v>
      </c>
      <c r="G23" s="106">
        <f>F23*E23</f>
        <v>5</v>
      </c>
      <c r="H23" s="14"/>
    </row>
    <row r="24" spans="1:9" x14ac:dyDescent="0.25">
      <c r="A24" s="129" t="s">
        <v>126</v>
      </c>
      <c r="B24" s="130" t="s">
        <v>43</v>
      </c>
      <c r="C24" s="131" t="s">
        <v>44</v>
      </c>
      <c r="D24" s="25" t="s">
        <v>95</v>
      </c>
      <c r="E24" s="112">
        <v>4.33</v>
      </c>
      <c r="F24" s="105">
        <v>0.6</v>
      </c>
      <c r="G24" s="106">
        <f>F24*E24</f>
        <v>2.5979999999999999</v>
      </c>
      <c r="H24" s="14"/>
    </row>
    <row r="25" spans="1:9" x14ac:dyDescent="0.25">
      <c r="A25" s="61"/>
      <c r="B25" s="116" t="s">
        <v>102</v>
      </c>
      <c r="C25" s="81"/>
      <c r="D25" s="31"/>
      <c r="E25" s="31"/>
      <c r="F25" s="25" t="s">
        <v>96</v>
      </c>
      <c r="G25" s="90">
        <f>G24+G23+G22</f>
        <v>9.7729999999999997</v>
      </c>
      <c r="H25" s="14"/>
    </row>
    <row r="26" spans="1:9" x14ac:dyDescent="0.25">
      <c r="A26" s="132"/>
      <c r="B26" s="205" t="s">
        <v>99</v>
      </c>
      <c r="C26" s="206"/>
      <c r="D26" s="20" t="s">
        <v>12</v>
      </c>
      <c r="E26" s="32" t="s">
        <v>47</v>
      </c>
      <c r="F26" s="20" t="s">
        <v>13</v>
      </c>
      <c r="G26" s="57" t="s">
        <v>14</v>
      </c>
      <c r="H26" s="14"/>
    </row>
    <row r="27" spans="1:9" x14ac:dyDescent="0.25">
      <c r="A27" s="120" t="s">
        <v>127</v>
      </c>
      <c r="B27" s="35" t="s">
        <v>52</v>
      </c>
      <c r="C27" s="35"/>
      <c r="D27" s="33" t="s">
        <v>48</v>
      </c>
      <c r="E27" s="48">
        <v>450</v>
      </c>
      <c r="F27" s="49">
        <v>5.0000000000000001E-4</v>
      </c>
      <c r="G27" s="64">
        <f>E27*F27</f>
        <v>0.22500000000000001</v>
      </c>
      <c r="H27" s="14"/>
    </row>
    <row r="28" spans="1:9" x14ac:dyDescent="0.25">
      <c r="A28" s="120" t="s">
        <v>128</v>
      </c>
      <c r="B28" s="35" t="s">
        <v>54</v>
      </c>
      <c r="C28" s="35"/>
      <c r="D28" s="33" t="s">
        <v>50</v>
      </c>
      <c r="E28" s="55">
        <v>100</v>
      </c>
      <c r="F28" s="49">
        <v>0.04</v>
      </c>
      <c r="G28" s="64">
        <f>E28*F28</f>
        <v>4</v>
      </c>
      <c r="H28" s="14"/>
    </row>
    <row r="29" spans="1:9" x14ac:dyDescent="0.25">
      <c r="A29" s="121"/>
      <c r="B29" s="39"/>
      <c r="C29" s="72" t="s">
        <v>69</v>
      </c>
      <c r="D29" s="36"/>
      <c r="E29" s="50"/>
      <c r="F29" s="51"/>
      <c r="G29" s="64">
        <f>G28*1.4</f>
        <v>5.6</v>
      </c>
      <c r="H29" s="14"/>
      <c r="I29" s="2"/>
    </row>
    <row r="30" spans="1:9" x14ac:dyDescent="0.25">
      <c r="A30" s="122" t="s">
        <v>129</v>
      </c>
      <c r="B30" s="35" t="s">
        <v>105</v>
      </c>
      <c r="C30" s="35"/>
      <c r="D30" s="33" t="s">
        <v>74</v>
      </c>
      <c r="E30" s="55">
        <v>15</v>
      </c>
      <c r="F30" s="49">
        <v>1</v>
      </c>
      <c r="G30" s="64">
        <f>E30*F30</f>
        <v>15</v>
      </c>
      <c r="H30" s="14"/>
    </row>
    <row r="31" spans="1:9" x14ac:dyDescent="0.25">
      <c r="A31" s="122" t="s">
        <v>130</v>
      </c>
      <c r="B31" s="35" t="s">
        <v>62</v>
      </c>
      <c r="C31" s="35"/>
      <c r="D31" s="33" t="s">
        <v>50</v>
      </c>
      <c r="E31" s="107">
        <v>75</v>
      </c>
      <c r="F31" s="49">
        <v>0.2</v>
      </c>
      <c r="G31" s="64">
        <f>E31*F31</f>
        <v>15</v>
      </c>
      <c r="H31" s="14"/>
    </row>
    <row r="32" spans="1:9" x14ac:dyDescent="0.25">
      <c r="A32" s="121"/>
      <c r="B32" s="39"/>
      <c r="C32" s="72" t="s">
        <v>70</v>
      </c>
      <c r="D32" s="36"/>
      <c r="E32" s="50"/>
      <c r="F32" s="51"/>
      <c r="G32" s="64">
        <f>G31*1.3</f>
        <v>19.5</v>
      </c>
      <c r="H32" s="14"/>
      <c r="I32" s="2"/>
    </row>
    <row r="33" spans="1:9" x14ac:dyDescent="0.25">
      <c r="A33" s="122" t="s">
        <v>131</v>
      </c>
      <c r="B33" s="38" t="s">
        <v>100</v>
      </c>
      <c r="C33" s="38"/>
      <c r="D33" s="33" t="s">
        <v>97</v>
      </c>
      <c r="E33" s="48">
        <v>4</v>
      </c>
      <c r="F33" s="49">
        <v>2</v>
      </c>
      <c r="G33" s="64">
        <f>E33*F33</f>
        <v>8</v>
      </c>
      <c r="H33" s="14"/>
    </row>
    <row r="34" spans="1:9" x14ac:dyDescent="0.25">
      <c r="A34" s="121"/>
      <c r="B34" s="88" t="s">
        <v>103</v>
      </c>
      <c r="C34" s="87"/>
      <c r="D34" s="83"/>
      <c r="E34" s="51"/>
      <c r="F34" s="89" t="s">
        <v>106</v>
      </c>
      <c r="G34" s="92">
        <f>G27+G28+G30+G31+G33</f>
        <v>42.225000000000001</v>
      </c>
      <c r="H34" s="14"/>
    </row>
    <row r="35" spans="1:9" x14ac:dyDescent="0.25">
      <c r="A35" s="123"/>
      <c r="B35" s="136" t="s">
        <v>104</v>
      </c>
      <c r="C35" s="134"/>
      <c r="D35" s="86" t="s">
        <v>12</v>
      </c>
      <c r="E35" s="85" t="s">
        <v>47</v>
      </c>
      <c r="F35" s="86" t="s">
        <v>13</v>
      </c>
      <c r="G35" s="93" t="s">
        <v>14</v>
      </c>
      <c r="H35" s="14"/>
    </row>
    <row r="36" spans="1:9" x14ac:dyDescent="0.25">
      <c r="A36" s="120" t="s">
        <v>132</v>
      </c>
      <c r="B36" s="133" t="s">
        <v>98</v>
      </c>
      <c r="C36" s="138"/>
      <c r="D36" s="82">
        <v>1</v>
      </c>
      <c r="E36" s="84">
        <v>38</v>
      </c>
      <c r="F36" s="33">
        <v>1</v>
      </c>
      <c r="G36" s="101">
        <f>E36*F36</f>
        <v>38</v>
      </c>
      <c r="H36" s="14"/>
    </row>
    <row r="37" spans="1:9" ht="15.75" thickBot="1" x14ac:dyDescent="0.3">
      <c r="A37" s="94"/>
      <c r="B37" s="137" t="s">
        <v>107</v>
      </c>
      <c r="C37" s="135"/>
      <c r="D37" s="97"/>
      <c r="E37" s="98"/>
      <c r="F37" s="99" t="s">
        <v>8</v>
      </c>
      <c r="G37" s="100">
        <f>ROUND(G36+G34+G25+G20+G13,2)</f>
        <v>180</v>
      </c>
      <c r="H37" s="14"/>
    </row>
    <row r="38" spans="1:9" ht="43.5" customHeight="1" x14ac:dyDescent="0.25">
      <c r="A38" s="181" t="s">
        <v>133</v>
      </c>
      <c r="B38" s="200" t="s">
        <v>205</v>
      </c>
      <c r="C38" s="201"/>
      <c r="D38" s="182"/>
      <c r="E38" s="183">
        <f>G67</f>
        <v>258.64999999999998</v>
      </c>
      <c r="F38" s="184">
        <v>4</v>
      </c>
      <c r="G38" s="185">
        <f>E38*F38</f>
        <v>1034.5999999999999</v>
      </c>
      <c r="H38" s="14"/>
      <c r="I38" s="2"/>
    </row>
    <row r="39" spans="1:9" x14ac:dyDescent="0.25">
      <c r="A39" s="167"/>
      <c r="B39" s="196" t="s">
        <v>66</v>
      </c>
      <c r="C39" s="196"/>
      <c r="D39" s="20" t="s">
        <v>12</v>
      </c>
      <c r="E39" s="32" t="s">
        <v>47</v>
      </c>
      <c r="F39" s="20" t="s">
        <v>13</v>
      </c>
      <c r="G39" s="57" t="s">
        <v>14</v>
      </c>
      <c r="H39" s="14"/>
      <c r="I39" s="2"/>
    </row>
    <row r="40" spans="1:9" ht="26.25" x14ac:dyDescent="0.25">
      <c r="A40" s="168" t="s">
        <v>149</v>
      </c>
      <c r="B40" s="26" t="s">
        <v>75</v>
      </c>
      <c r="C40" s="27" t="s">
        <v>76</v>
      </c>
      <c r="D40" s="73" t="s">
        <v>74</v>
      </c>
      <c r="E40" s="109">
        <v>15</v>
      </c>
      <c r="F40" s="110">
        <v>1</v>
      </c>
      <c r="G40" s="115">
        <f t="shared" ref="G40:G44" si="1">F40*E40</f>
        <v>15</v>
      </c>
      <c r="H40" s="14"/>
      <c r="I40" s="2"/>
    </row>
    <row r="41" spans="1:9" ht="26.25" x14ac:dyDescent="0.25">
      <c r="A41" s="168" t="s">
        <v>150</v>
      </c>
      <c r="B41" s="26" t="s">
        <v>77</v>
      </c>
      <c r="C41" s="27" t="s">
        <v>78</v>
      </c>
      <c r="D41" s="73" t="s">
        <v>74</v>
      </c>
      <c r="E41" s="109">
        <v>12</v>
      </c>
      <c r="F41" s="110">
        <v>1</v>
      </c>
      <c r="G41" s="115">
        <f t="shared" si="1"/>
        <v>12</v>
      </c>
      <c r="H41" s="14"/>
      <c r="I41" s="2"/>
    </row>
    <row r="42" spans="1:9" x14ac:dyDescent="0.25">
      <c r="A42" s="168" t="s">
        <v>151</v>
      </c>
      <c r="B42" s="26" t="s">
        <v>79</v>
      </c>
      <c r="C42" s="28" t="s">
        <v>80</v>
      </c>
      <c r="D42" s="73" t="s">
        <v>74</v>
      </c>
      <c r="E42" s="109">
        <v>20</v>
      </c>
      <c r="F42" s="110">
        <v>1</v>
      </c>
      <c r="G42" s="115">
        <f t="shared" si="1"/>
        <v>20</v>
      </c>
      <c r="H42" s="14"/>
      <c r="I42" s="2"/>
    </row>
    <row r="43" spans="1:9" ht="24.75" x14ac:dyDescent="0.25">
      <c r="A43" s="169" t="s">
        <v>152</v>
      </c>
      <c r="B43" s="26" t="s">
        <v>81</v>
      </c>
      <c r="C43" s="28" t="s">
        <v>82</v>
      </c>
      <c r="D43" s="73" t="s">
        <v>74</v>
      </c>
      <c r="E43" s="109">
        <v>45</v>
      </c>
      <c r="F43" s="110">
        <v>0.1</v>
      </c>
      <c r="G43" s="115">
        <f t="shared" si="1"/>
        <v>4.5</v>
      </c>
      <c r="H43" s="14"/>
      <c r="I43" s="2"/>
    </row>
    <row r="44" spans="1:9" x14ac:dyDescent="0.25">
      <c r="A44" s="168" t="s">
        <v>153</v>
      </c>
      <c r="B44" s="26" t="s">
        <v>83</v>
      </c>
      <c r="C44" s="28" t="s">
        <v>84</v>
      </c>
      <c r="D44" s="73" t="s">
        <v>74</v>
      </c>
      <c r="E44" s="109">
        <v>8</v>
      </c>
      <c r="F44" s="110">
        <v>1</v>
      </c>
      <c r="G44" s="115">
        <f t="shared" si="1"/>
        <v>8</v>
      </c>
      <c r="H44" s="14"/>
      <c r="I44" s="2"/>
    </row>
    <row r="45" spans="1:9" ht="15" customHeight="1" x14ac:dyDescent="0.25">
      <c r="A45" s="168"/>
      <c r="B45" s="191" t="s">
        <v>85</v>
      </c>
      <c r="C45" s="192"/>
      <c r="D45" s="31"/>
      <c r="E45" s="75"/>
      <c r="F45" s="76" t="s">
        <v>86</v>
      </c>
      <c r="G45" s="90">
        <f>SUM(G40:G44)</f>
        <v>59.5</v>
      </c>
      <c r="H45" s="14"/>
      <c r="I45" s="2"/>
    </row>
    <row r="46" spans="1:9" x14ac:dyDescent="0.25">
      <c r="A46" s="169"/>
      <c r="B46" s="197" t="s">
        <v>101</v>
      </c>
      <c r="C46" s="192"/>
      <c r="D46" s="20" t="s">
        <v>12</v>
      </c>
      <c r="E46" s="32" t="s">
        <v>47</v>
      </c>
      <c r="F46" s="20" t="s">
        <v>13</v>
      </c>
      <c r="G46" s="57" t="s">
        <v>14</v>
      </c>
      <c r="H46" s="14"/>
      <c r="I46" s="2"/>
    </row>
    <row r="47" spans="1:9" ht="27" x14ac:dyDescent="0.25">
      <c r="A47" s="169" t="s">
        <v>154</v>
      </c>
      <c r="B47" s="26" t="s">
        <v>87</v>
      </c>
      <c r="C47" s="28" t="s">
        <v>109</v>
      </c>
      <c r="D47" s="29" t="s">
        <v>9</v>
      </c>
      <c r="E47" s="109">
        <v>20</v>
      </c>
      <c r="F47" s="110">
        <v>1</v>
      </c>
      <c r="G47" s="115">
        <f>F47*E47</f>
        <v>20</v>
      </c>
      <c r="H47" s="14"/>
      <c r="I47" s="2"/>
    </row>
    <row r="48" spans="1:9" ht="24" x14ac:dyDescent="0.25">
      <c r="A48" s="168" t="s">
        <v>155</v>
      </c>
      <c r="B48" s="26" t="s">
        <v>71</v>
      </c>
      <c r="C48" s="77" t="s">
        <v>108</v>
      </c>
      <c r="D48" s="25" t="s">
        <v>9</v>
      </c>
      <c r="E48" s="109">
        <v>12</v>
      </c>
      <c r="F48" s="110">
        <v>1</v>
      </c>
      <c r="G48" s="115">
        <f>E48*F48</f>
        <v>12</v>
      </c>
      <c r="H48" s="14"/>
      <c r="I48" s="2"/>
    </row>
    <row r="49" spans="1:9" x14ac:dyDescent="0.25">
      <c r="A49" s="169" t="s">
        <v>156</v>
      </c>
      <c r="B49" s="26" t="s">
        <v>32</v>
      </c>
      <c r="C49" s="78" t="s">
        <v>110</v>
      </c>
      <c r="D49" s="29" t="s">
        <v>90</v>
      </c>
      <c r="E49" s="109">
        <v>450</v>
      </c>
      <c r="F49" s="110">
        <v>0.1</v>
      </c>
      <c r="G49" s="115">
        <f>E49*F49</f>
        <v>45</v>
      </c>
      <c r="H49" s="14"/>
      <c r="I49" s="2"/>
    </row>
    <row r="50" spans="1:9" x14ac:dyDescent="0.25">
      <c r="A50" s="169" t="s">
        <v>157</v>
      </c>
      <c r="B50" s="26" t="s">
        <v>35</v>
      </c>
      <c r="C50" s="78" t="s">
        <v>111</v>
      </c>
      <c r="D50" s="29" t="s">
        <v>90</v>
      </c>
      <c r="E50" s="109">
        <v>390</v>
      </c>
      <c r="F50" s="110">
        <v>0.1</v>
      </c>
      <c r="G50" s="115">
        <f>E50*F50</f>
        <v>39</v>
      </c>
      <c r="H50" s="14"/>
      <c r="I50" s="2"/>
    </row>
    <row r="51" spans="1:9" ht="24.75" x14ac:dyDescent="0.25">
      <c r="A51" s="169" t="s">
        <v>158</v>
      </c>
      <c r="B51" s="26" t="s">
        <v>19</v>
      </c>
      <c r="C51" s="28" t="s">
        <v>92</v>
      </c>
      <c r="D51" s="29" t="s">
        <v>21</v>
      </c>
      <c r="E51" s="109">
        <v>30000</v>
      </c>
      <c r="F51" s="110">
        <v>2.0000000000000002E-5</v>
      </c>
      <c r="G51" s="115">
        <f>E51*F51</f>
        <v>0.60000000000000009</v>
      </c>
      <c r="H51" s="14"/>
      <c r="I51" s="2"/>
    </row>
    <row r="52" spans="1:9" ht="15" customHeight="1" x14ac:dyDescent="0.25">
      <c r="A52" s="169"/>
      <c r="B52" s="191" t="s">
        <v>37</v>
      </c>
      <c r="C52" s="192"/>
      <c r="D52" s="21"/>
      <c r="E52" s="75"/>
      <c r="F52" s="79" t="s">
        <v>8</v>
      </c>
      <c r="G52" s="91">
        <f>SUM(G47:G51)</f>
        <v>116.6</v>
      </c>
      <c r="H52" s="14"/>
      <c r="I52" s="2"/>
    </row>
    <row r="53" spans="1:9" x14ac:dyDescent="0.25">
      <c r="A53" s="169"/>
      <c r="B53" s="116" t="s">
        <v>67</v>
      </c>
      <c r="C53" s="128"/>
      <c r="D53" s="20" t="s">
        <v>12</v>
      </c>
      <c r="E53" s="32" t="s">
        <v>47</v>
      </c>
      <c r="F53" s="20" t="s">
        <v>13</v>
      </c>
      <c r="G53" s="57" t="s">
        <v>14</v>
      </c>
      <c r="H53" s="14"/>
      <c r="I53" s="2"/>
    </row>
    <row r="54" spans="1:9" ht="36.75" x14ac:dyDescent="0.25">
      <c r="A54" s="168" t="s">
        <v>159</v>
      </c>
      <c r="B54" s="26" t="s">
        <v>41</v>
      </c>
      <c r="C54" s="80" t="s">
        <v>93</v>
      </c>
      <c r="D54" s="25" t="s">
        <v>94</v>
      </c>
      <c r="E54" s="111">
        <v>9.1999999999999993</v>
      </c>
      <c r="F54" s="105">
        <v>0.3</v>
      </c>
      <c r="G54" s="106">
        <f>F54*E54</f>
        <v>2.76</v>
      </c>
      <c r="H54" s="14"/>
      <c r="I54" s="2"/>
    </row>
    <row r="55" spans="1:9" x14ac:dyDescent="0.25">
      <c r="A55" s="168" t="s">
        <v>160</v>
      </c>
      <c r="B55" s="26" t="s">
        <v>38</v>
      </c>
      <c r="C55" s="80" t="s">
        <v>39</v>
      </c>
      <c r="D55" s="25" t="s">
        <v>94</v>
      </c>
      <c r="E55" s="111">
        <v>12.5</v>
      </c>
      <c r="F55" s="105">
        <v>1</v>
      </c>
      <c r="G55" s="106">
        <f>F55*E55</f>
        <v>12.5</v>
      </c>
      <c r="H55" s="14"/>
      <c r="I55" s="2"/>
    </row>
    <row r="56" spans="1:9" x14ac:dyDescent="0.25">
      <c r="A56" s="169" t="s">
        <v>161</v>
      </c>
      <c r="B56" s="26" t="s">
        <v>43</v>
      </c>
      <c r="C56" s="80" t="s">
        <v>44</v>
      </c>
      <c r="D56" s="25" t="s">
        <v>95</v>
      </c>
      <c r="E56" s="112">
        <v>5.9</v>
      </c>
      <c r="F56" s="105">
        <v>0.6</v>
      </c>
      <c r="G56" s="106">
        <f>F56*E56</f>
        <v>3.54</v>
      </c>
      <c r="H56" s="14"/>
      <c r="I56" s="2"/>
    </row>
    <row r="57" spans="1:9" x14ac:dyDescent="0.25">
      <c r="A57" s="169"/>
      <c r="B57" s="116" t="s">
        <v>102</v>
      </c>
      <c r="C57" s="81"/>
      <c r="D57" s="31"/>
      <c r="E57" s="31"/>
      <c r="F57" s="25" t="s">
        <v>96</v>
      </c>
      <c r="G57" s="90">
        <f>G56+G55+G54</f>
        <v>18.799999999999997</v>
      </c>
      <c r="H57" s="14"/>
      <c r="I57" s="2"/>
    </row>
    <row r="58" spans="1:9" x14ac:dyDescent="0.25">
      <c r="A58" s="170"/>
      <c r="B58" s="195" t="s">
        <v>99</v>
      </c>
      <c r="C58" s="192"/>
      <c r="D58" s="20" t="s">
        <v>12</v>
      </c>
      <c r="E58" s="32" t="s">
        <v>47</v>
      </c>
      <c r="F58" s="20" t="s">
        <v>13</v>
      </c>
      <c r="G58" s="57" t="s">
        <v>14</v>
      </c>
      <c r="H58" s="14"/>
      <c r="I58" s="2"/>
    </row>
    <row r="59" spans="1:9" x14ac:dyDescent="0.25">
      <c r="A59" s="171" t="s">
        <v>162</v>
      </c>
      <c r="B59" s="35" t="s">
        <v>52</v>
      </c>
      <c r="C59" s="35"/>
      <c r="D59" s="33" t="s">
        <v>48</v>
      </c>
      <c r="E59" s="48">
        <v>490</v>
      </c>
      <c r="F59" s="49">
        <v>5.0000000000000001E-4</v>
      </c>
      <c r="G59" s="64">
        <f>E59*F59</f>
        <v>0.245</v>
      </c>
      <c r="H59" s="14"/>
      <c r="I59" s="2"/>
    </row>
    <row r="60" spans="1:9" x14ac:dyDescent="0.25">
      <c r="A60" s="171" t="s">
        <v>163</v>
      </c>
      <c r="B60" s="35" t="s">
        <v>54</v>
      </c>
      <c r="C60" s="35"/>
      <c r="D60" s="33" t="s">
        <v>50</v>
      </c>
      <c r="E60" s="55">
        <v>150</v>
      </c>
      <c r="F60" s="49">
        <v>0.08</v>
      </c>
      <c r="G60" s="64">
        <f>E60*F60</f>
        <v>12</v>
      </c>
      <c r="H60" s="14"/>
      <c r="I60" s="2"/>
    </row>
    <row r="61" spans="1:9" x14ac:dyDescent="0.25">
      <c r="A61" s="172"/>
      <c r="B61" s="39"/>
      <c r="C61" s="72" t="s">
        <v>69</v>
      </c>
      <c r="D61" s="36"/>
      <c r="E61" s="50"/>
      <c r="F61" s="51"/>
      <c r="G61" s="64">
        <f>G60*1.4</f>
        <v>16.799999999999997</v>
      </c>
      <c r="H61" s="14"/>
      <c r="I61" s="2"/>
    </row>
    <row r="62" spans="1:9" x14ac:dyDescent="0.25">
      <c r="A62" s="173" t="s">
        <v>164</v>
      </c>
      <c r="B62" s="35" t="s">
        <v>105</v>
      </c>
      <c r="C62" s="35"/>
      <c r="D62" s="33" t="s">
        <v>74</v>
      </c>
      <c r="E62" s="55">
        <v>21</v>
      </c>
      <c r="F62" s="49">
        <v>1</v>
      </c>
      <c r="G62" s="64">
        <f>E62*F62</f>
        <v>21</v>
      </c>
      <c r="H62" s="14"/>
      <c r="I62" s="2"/>
    </row>
    <row r="63" spans="1:9" x14ac:dyDescent="0.25">
      <c r="A63" s="173" t="s">
        <v>165</v>
      </c>
      <c r="B63" s="35" t="s">
        <v>62</v>
      </c>
      <c r="C63" s="35"/>
      <c r="D63" s="33" t="s">
        <v>50</v>
      </c>
      <c r="E63" s="107">
        <v>90</v>
      </c>
      <c r="F63" s="49">
        <v>0.25</v>
      </c>
      <c r="G63" s="64">
        <f>E63*F63</f>
        <v>22.5</v>
      </c>
      <c r="H63" s="14"/>
      <c r="I63" s="2"/>
    </row>
    <row r="64" spans="1:9" x14ac:dyDescent="0.25">
      <c r="A64" s="172"/>
      <c r="B64" s="39"/>
      <c r="C64" s="72" t="s">
        <v>70</v>
      </c>
      <c r="D64" s="36"/>
      <c r="E64" s="50"/>
      <c r="F64" s="51"/>
      <c r="G64" s="64">
        <f>G63*1.3</f>
        <v>29.25</v>
      </c>
      <c r="H64" s="14"/>
      <c r="I64" s="2"/>
    </row>
    <row r="65" spans="1:9" x14ac:dyDescent="0.25">
      <c r="A65" s="173" t="s">
        <v>166</v>
      </c>
      <c r="B65" s="38" t="s">
        <v>100</v>
      </c>
      <c r="C65" s="38"/>
      <c r="D65" s="33" t="s">
        <v>97</v>
      </c>
      <c r="E65" s="48">
        <v>4</v>
      </c>
      <c r="F65" s="49">
        <v>2</v>
      </c>
      <c r="G65" s="64">
        <f>E65*F65</f>
        <v>8</v>
      </c>
      <c r="H65" s="14"/>
      <c r="I65" s="2"/>
    </row>
    <row r="66" spans="1:9" x14ac:dyDescent="0.25">
      <c r="A66" s="174"/>
      <c r="B66" s="88" t="s">
        <v>103</v>
      </c>
      <c r="C66" s="87"/>
      <c r="D66" s="83"/>
      <c r="E66" s="51"/>
      <c r="F66" s="89" t="s">
        <v>106</v>
      </c>
      <c r="G66" s="92">
        <f>G59+G60+G62+G63+G65</f>
        <v>63.744999999999997</v>
      </c>
      <c r="H66" s="14"/>
      <c r="I66" s="2"/>
    </row>
    <row r="67" spans="1:9" ht="15.75" thickBot="1" x14ac:dyDescent="0.3">
      <c r="A67" s="175"/>
      <c r="B67" s="95" t="s">
        <v>146</v>
      </c>
      <c r="C67" s="96"/>
      <c r="D67" s="97"/>
      <c r="E67" s="98"/>
      <c r="F67" s="99" t="s">
        <v>8</v>
      </c>
      <c r="G67" s="100">
        <f>ROUND(G66+G57+G52+G45,2)</f>
        <v>258.64999999999998</v>
      </c>
      <c r="H67" s="14"/>
      <c r="I67" s="2"/>
    </row>
    <row r="68" spans="1:9" ht="43.9" customHeight="1" x14ac:dyDescent="0.25">
      <c r="A68" s="186" t="s">
        <v>134</v>
      </c>
      <c r="B68" s="193" t="s">
        <v>206</v>
      </c>
      <c r="C68" s="194"/>
      <c r="D68" s="187"/>
      <c r="E68" s="188">
        <f>G103</f>
        <v>3356.28</v>
      </c>
      <c r="F68" s="189">
        <v>8</v>
      </c>
      <c r="G68" s="190">
        <f t="shared" ref="G68" si="2">E68*F68</f>
        <v>26850.240000000002</v>
      </c>
      <c r="H68" s="14"/>
    </row>
    <row r="69" spans="1:9" x14ac:dyDescent="0.25">
      <c r="A69" s="56"/>
      <c r="B69" s="196" t="s">
        <v>66</v>
      </c>
      <c r="C69" s="196"/>
      <c r="D69" s="20" t="s">
        <v>12</v>
      </c>
      <c r="E69" s="32" t="s">
        <v>47</v>
      </c>
      <c r="F69" s="20" t="s">
        <v>13</v>
      </c>
      <c r="G69" s="57" t="s">
        <v>14</v>
      </c>
      <c r="H69" s="14"/>
    </row>
    <row r="70" spans="1:9" x14ac:dyDescent="0.25">
      <c r="A70" s="140" t="s">
        <v>179</v>
      </c>
      <c r="B70" s="23" t="s">
        <v>15</v>
      </c>
      <c r="C70" s="24" t="s">
        <v>16</v>
      </c>
      <c r="D70" s="22" t="s">
        <v>9</v>
      </c>
      <c r="E70" s="108">
        <v>875</v>
      </c>
      <c r="F70" s="43">
        <v>1</v>
      </c>
      <c r="G70" s="58">
        <f t="shared" ref="G70:G79" si="3">F70*E70</f>
        <v>875</v>
      </c>
      <c r="H70" s="14"/>
    </row>
    <row r="71" spans="1:9" x14ac:dyDescent="0.25">
      <c r="A71" s="118" t="s">
        <v>181</v>
      </c>
      <c r="B71" s="26" t="s">
        <v>17</v>
      </c>
      <c r="C71" s="27" t="s">
        <v>18</v>
      </c>
      <c r="D71" s="25" t="s">
        <v>9</v>
      </c>
      <c r="E71" s="109">
        <v>250</v>
      </c>
      <c r="F71" s="44">
        <v>1</v>
      </c>
      <c r="G71" s="60">
        <f t="shared" si="3"/>
        <v>250</v>
      </c>
      <c r="H71" s="14"/>
    </row>
    <row r="72" spans="1:9" ht="24" x14ac:dyDescent="0.25">
      <c r="A72" s="118" t="s">
        <v>180</v>
      </c>
      <c r="B72" s="26" t="s">
        <v>19</v>
      </c>
      <c r="C72" s="27" t="s">
        <v>20</v>
      </c>
      <c r="D72" s="25" t="s">
        <v>21</v>
      </c>
      <c r="E72" s="109">
        <v>30000</v>
      </c>
      <c r="F72" s="44">
        <v>4.0000000000000003E-5</v>
      </c>
      <c r="G72" s="60">
        <f t="shared" si="3"/>
        <v>1.2000000000000002</v>
      </c>
      <c r="H72" s="14"/>
    </row>
    <row r="73" spans="1:9" ht="24.75" x14ac:dyDescent="0.25">
      <c r="A73" s="118" t="s">
        <v>182</v>
      </c>
      <c r="B73" s="26" t="s">
        <v>22</v>
      </c>
      <c r="C73" s="28" t="s">
        <v>23</v>
      </c>
      <c r="D73" s="25" t="s">
        <v>9</v>
      </c>
      <c r="E73" s="109">
        <v>210</v>
      </c>
      <c r="F73" s="44">
        <v>1</v>
      </c>
      <c r="G73" s="60">
        <f t="shared" si="3"/>
        <v>210</v>
      </c>
      <c r="H73" s="14"/>
    </row>
    <row r="74" spans="1:9" x14ac:dyDescent="0.25">
      <c r="A74" s="118" t="s">
        <v>183</v>
      </c>
      <c r="B74" s="30" t="s">
        <v>24</v>
      </c>
      <c r="C74" s="28" t="s">
        <v>25</v>
      </c>
      <c r="D74" s="29" t="s">
        <v>9</v>
      </c>
      <c r="E74" s="109">
        <v>60</v>
      </c>
      <c r="F74" s="44">
        <v>1</v>
      </c>
      <c r="G74" s="60">
        <f t="shared" si="3"/>
        <v>60</v>
      </c>
      <c r="H74" s="14"/>
    </row>
    <row r="75" spans="1:9" ht="24.75" x14ac:dyDescent="0.25">
      <c r="A75" s="118" t="s">
        <v>184</v>
      </c>
      <c r="B75" s="26" t="s">
        <v>26</v>
      </c>
      <c r="C75" s="28" t="s">
        <v>27</v>
      </c>
      <c r="D75" s="25" t="s">
        <v>9</v>
      </c>
      <c r="E75" s="109">
        <v>64</v>
      </c>
      <c r="F75" s="44">
        <v>1</v>
      </c>
      <c r="G75" s="60">
        <f t="shared" si="3"/>
        <v>64</v>
      </c>
      <c r="H75" s="14"/>
    </row>
    <row r="76" spans="1:9" ht="24.75" x14ac:dyDescent="0.25">
      <c r="A76" s="118" t="s">
        <v>185</v>
      </c>
      <c r="B76" s="26" t="s">
        <v>28</v>
      </c>
      <c r="C76" s="28" t="s">
        <v>29</v>
      </c>
      <c r="D76" s="25" t="s">
        <v>9</v>
      </c>
      <c r="E76" s="109">
        <v>78.150000000000006</v>
      </c>
      <c r="F76" s="44">
        <v>1</v>
      </c>
      <c r="G76" s="60">
        <f t="shared" si="3"/>
        <v>78.150000000000006</v>
      </c>
      <c r="H76" s="14"/>
    </row>
    <row r="77" spans="1:9" x14ac:dyDescent="0.25">
      <c r="A77" s="118" t="s">
        <v>186</v>
      </c>
      <c r="B77" s="26" t="s">
        <v>30</v>
      </c>
      <c r="C77" s="28" t="s">
        <v>31</v>
      </c>
      <c r="D77" s="29" t="s">
        <v>9</v>
      </c>
      <c r="E77" s="109">
        <v>50</v>
      </c>
      <c r="F77" s="44">
        <v>1</v>
      </c>
      <c r="G77" s="60">
        <f t="shared" si="3"/>
        <v>50</v>
      </c>
      <c r="H77" s="14"/>
    </row>
    <row r="78" spans="1:9" x14ac:dyDescent="0.25">
      <c r="A78" s="118" t="s">
        <v>187</v>
      </c>
      <c r="B78" s="30" t="s">
        <v>32</v>
      </c>
      <c r="C78" s="28" t="s">
        <v>33</v>
      </c>
      <c r="D78" s="29" t="s">
        <v>34</v>
      </c>
      <c r="E78" s="109">
        <v>294</v>
      </c>
      <c r="F78" s="44">
        <v>0.5</v>
      </c>
      <c r="G78" s="60">
        <f t="shared" si="3"/>
        <v>147</v>
      </c>
      <c r="H78" s="14"/>
    </row>
    <row r="79" spans="1:9" x14ac:dyDescent="0.25">
      <c r="A79" s="118" t="s">
        <v>188</v>
      </c>
      <c r="B79" s="30" t="s">
        <v>35</v>
      </c>
      <c r="C79" s="28" t="s">
        <v>36</v>
      </c>
      <c r="D79" s="29" t="s">
        <v>34</v>
      </c>
      <c r="E79" s="109">
        <v>293</v>
      </c>
      <c r="F79" s="44">
        <v>0.5</v>
      </c>
      <c r="G79" s="60">
        <f t="shared" si="3"/>
        <v>146.5</v>
      </c>
      <c r="H79" s="14"/>
    </row>
    <row r="80" spans="1:9" x14ac:dyDescent="0.25">
      <c r="A80" s="119"/>
      <c r="B80" s="191" t="s">
        <v>37</v>
      </c>
      <c r="C80" s="192"/>
      <c r="D80" s="21"/>
      <c r="E80" s="45"/>
      <c r="F80" s="46" t="s">
        <v>8</v>
      </c>
      <c r="G80" s="62">
        <f>SUM(G70:G79)</f>
        <v>1881.8500000000001</v>
      </c>
      <c r="H80" s="14"/>
    </row>
    <row r="81" spans="1:8" x14ac:dyDescent="0.25">
      <c r="A81" s="119"/>
      <c r="B81" s="116" t="s">
        <v>67</v>
      </c>
      <c r="C81" s="128"/>
      <c r="D81" s="20" t="s">
        <v>12</v>
      </c>
      <c r="E81" s="32" t="s">
        <v>47</v>
      </c>
      <c r="F81" s="20" t="s">
        <v>13</v>
      </c>
      <c r="G81" s="57" t="s">
        <v>14</v>
      </c>
      <c r="H81" s="14"/>
    </row>
    <row r="82" spans="1:8" x14ac:dyDescent="0.25">
      <c r="A82" s="118" t="s">
        <v>189</v>
      </c>
      <c r="B82" s="26" t="s">
        <v>38</v>
      </c>
      <c r="C82" s="27" t="s">
        <v>39</v>
      </c>
      <c r="D82" s="25" t="s">
        <v>40</v>
      </c>
      <c r="E82" s="109">
        <v>48</v>
      </c>
      <c r="F82" s="44">
        <v>1</v>
      </c>
      <c r="G82" s="60">
        <f>F82*E82</f>
        <v>48</v>
      </c>
      <c r="H82" s="14"/>
    </row>
    <row r="83" spans="1:8" ht="36" x14ac:dyDescent="0.25">
      <c r="A83" s="118" t="s">
        <v>190</v>
      </c>
      <c r="B83" s="26" t="s">
        <v>41</v>
      </c>
      <c r="C83" s="27" t="s">
        <v>42</v>
      </c>
      <c r="D83" s="25" t="s">
        <v>40</v>
      </c>
      <c r="E83" s="109">
        <v>7</v>
      </c>
      <c r="F83" s="44">
        <v>0.4</v>
      </c>
      <c r="G83" s="60">
        <f>F83*E83</f>
        <v>2.8000000000000003</v>
      </c>
      <c r="H83" s="14"/>
    </row>
    <row r="84" spans="1:8" x14ac:dyDescent="0.25">
      <c r="A84" s="119" t="s">
        <v>191</v>
      </c>
      <c r="B84" s="26" t="s">
        <v>43</v>
      </c>
      <c r="C84" s="27" t="s">
        <v>44</v>
      </c>
      <c r="D84" s="25" t="s">
        <v>45</v>
      </c>
      <c r="E84" s="110">
        <v>4.2</v>
      </c>
      <c r="F84" s="44">
        <v>3</v>
      </c>
      <c r="G84" s="60">
        <f>F84*E84</f>
        <v>12.600000000000001</v>
      </c>
      <c r="H84" s="14"/>
    </row>
    <row r="85" spans="1:8" x14ac:dyDescent="0.25">
      <c r="A85" s="119"/>
      <c r="B85" s="212" t="s">
        <v>46</v>
      </c>
      <c r="C85" s="213"/>
      <c r="D85" s="31"/>
      <c r="E85" s="47"/>
      <c r="F85" s="44" t="s">
        <v>8</v>
      </c>
      <c r="G85" s="63">
        <f>G84+G83+G82</f>
        <v>63.400000000000006</v>
      </c>
      <c r="H85" s="14"/>
    </row>
    <row r="86" spans="1:8" x14ac:dyDescent="0.25">
      <c r="A86" s="139"/>
      <c r="B86" s="195" t="s">
        <v>63</v>
      </c>
      <c r="C86" s="211"/>
      <c r="D86" s="20" t="s">
        <v>12</v>
      </c>
      <c r="E86" s="32" t="s">
        <v>47</v>
      </c>
      <c r="F86" s="20" t="s">
        <v>13</v>
      </c>
      <c r="G86" s="57" t="s">
        <v>14</v>
      </c>
      <c r="H86" s="14"/>
    </row>
    <row r="87" spans="1:8" x14ac:dyDescent="0.25">
      <c r="A87" s="120" t="s">
        <v>192</v>
      </c>
      <c r="B87" s="34"/>
      <c r="C87" s="35" t="s">
        <v>52</v>
      </c>
      <c r="D87" s="36" t="s">
        <v>48</v>
      </c>
      <c r="E87" s="48">
        <v>450</v>
      </c>
      <c r="F87" s="49">
        <v>5.0000000000000001E-4</v>
      </c>
      <c r="G87" s="64">
        <f>E87*F87</f>
        <v>0.22500000000000001</v>
      </c>
      <c r="H87" s="14"/>
    </row>
    <row r="88" spans="1:8" x14ac:dyDescent="0.25">
      <c r="A88" s="120" t="s">
        <v>193</v>
      </c>
      <c r="B88" s="37"/>
      <c r="C88" s="38" t="s">
        <v>53</v>
      </c>
      <c r="D88" s="36" t="s">
        <v>49</v>
      </c>
      <c r="E88" s="48">
        <v>3</v>
      </c>
      <c r="F88" s="49">
        <v>6</v>
      </c>
      <c r="G88" s="64">
        <f>E88*F88</f>
        <v>18</v>
      </c>
      <c r="H88" s="14"/>
    </row>
    <row r="89" spans="1:8" x14ac:dyDescent="0.25">
      <c r="A89" s="120" t="s">
        <v>194</v>
      </c>
      <c r="B89" s="37"/>
      <c r="C89" s="35" t="s">
        <v>54</v>
      </c>
      <c r="D89" s="36" t="s">
        <v>50</v>
      </c>
      <c r="E89" s="49">
        <v>600</v>
      </c>
      <c r="F89" s="49">
        <v>0.45</v>
      </c>
      <c r="G89" s="64">
        <f>E89*F89</f>
        <v>270</v>
      </c>
      <c r="H89" s="14"/>
    </row>
    <row r="90" spans="1:8" x14ac:dyDescent="0.25">
      <c r="A90" s="120" t="s">
        <v>195</v>
      </c>
      <c r="B90" s="39"/>
      <c r="C90" s="72" t="s">
        <v>69</v>
      </c>
      <c r="D90" s="36"/>
      <c r="E90" s="50"/>
      <c r="F90" s="51"/>
      <c r="G90" s="64">
        <f>G89*1.4</f>
        <v>378</v>
      </c>
      <c r="H90" s="14"/>
    </row>
    <row r="91" spans="1:8" ht="24" x14ac:dyDescent="0.25">
      <c r="A91" s="120" t="s">
        <v>196</v>
      </c>
      <c r="B91" s="40"/>
      <c r="C91" s="41" t="s">
        <v>55</v>
      </c>
      <c r="D91" s="42" t="s">
        <v>9</v>
      </c>
      <c r="E91" s="46">
        <v>45</v>
      </c>
      <c r="F91" s="52">
        <v>3</v>
      </c>
      <c r="G91" s="65">
        <f t="shared" ref="G91:G98" si="4">E91*F91</f>
        <v>135</v>
      </c>
      <c r="H91" s="14"/>
    </row>
    <row r="92" spans="1:8" x14ac:dyDescent="0.25">
      <c r="A92" s="120" t="s">
        <v>197</v>
      </c>
      <c r="B92" s="37"/>
      <c r="C92" s="35" t="s">
        <v>56</v>
      </c>
      <c r="D92" s="36" t="s">
        <v>9</v>
      </c>
      <c r="E92" s="49">
        <v>15</v>
      </c>
      <c r="F92" s="49">
        <v>3</v>
      </c>
      <c r="G92" s="64">
        <f t="shared" si="4"/>
        <v>45</v>
      </c>
      <c r="H92" s="14"/>
    </row>
    <row r="93" spans="1:8" x14ac:dyDescent="0.25">
      <c r="A93" s="120" t="s">
        <v>198</v>
      </c>
      <c r="B93" s="37"/>
      <c r="C93" s="35" t="s">
        <v>57</v>
      </c>
      <c r="D93" s="36" t="s">
        <v>51</v>
      </c>
      <c r="E93" s="49">
        <v>10</v>
      </c>
      <c r="F93" s="49">
        <v>1.5</v>
      </c>
      <c r="G93" s="64">
        <f t="shared" si="4"/>
        <v>15</v>
      </c>
      <c r="H93" s="14"/>
    </row>
    <row r="94" spans="1:8" x14ac:dyDescent="0.25">
      <c r="A94" s="120" t="s">
        <v>199</v>
      </c>
      <c r="B94" s="37"/>
      <c r="C94" s="35" t="s">
        <v>58</v>
      </c>
      <c r="D94" s="36" t="s">
        <v>51</v>
      </c>
      <c r="E94" s="49">
        <v>5.6</v>
      </c>
      <c r="F94" s="49">
        <v>4</v>
      </c>
      <c r="G94" s="64">
        <f t="shared" si="4"/>
        <v>22.4</v>
      </c>
      <c r="H94" s="14"/>
    </row>
    <row r="95" spans="1:8" x14ac:dyDescent="0.25">
      <c r="A95" s="120" t="s">
        <v>200</v>
      </c>
      <c r="B95" s="37"/>
      <c r="C95" s="35" t="s">
        <v>59</v>
      </c>
      <c r="D95" s="36" t="s">
        <v>51</v>
      </c>
      <c r="E95" s="48">
        <v>300</v>
      </c>
      <c r="F95" s="49">
        <v>0.2</v>
      </c>
      <c r="G95" s="64">
        <f t="shared" si="4"/>
        <v>60</v>
      </c>
      <c r="H95" s="14"/>
    </row>
    <row r="96" spans="1:8" x14ac:dyDescent="0.25">
      <c r="A96" s="120" t="s">
        <v>201</v>
      </c>
      <c r="B96" s="37"/>
      <c r="C96" s="35" t="s">
        <v>60</v>
      </c>
      <c r="D96" s="36" t="s">
        <v>51</v>
      </c>
      <c r="E96" s="49">
        <v>20</v>
      </c>
      <c r="F96" s="49">
        <v>3</v>
      </c>
      <c r="G96" s="64">
        <f t="shared" si="4"/>
        <v>60</v>
      </c>
      <c r="H96" s="14"/>
    </row>
    <row r="97" spans="1:11" x14ac:dyDescent="0.25">
      <c r="A97" s="120" t="s">
        <v>202</v>
      </c>
      <c r="B97" s="37"/>
      <c r="C97" s="35" t="s">
        <v>61</v>
      </c>
      <c r="D97" s="36" t="s">
        <v>9</v>
      </c>
      <c r="E97" s="49">
        <v>15</v>
      </c>
      <c r="F97" s="49">
        <v>1</v>
      </c>
      <c r="G97" s="64">
        <f t="shared" si="4"/>
        <v>15</v>
      </c>
      <c r="H97" s="14"/>
    </row>
    <row r="98" spans="1:11" x14ac:dyDescent="0.25">
      <c r="A98" s="120" t="s">
        <v>203</v>
      </c>
      <c r="B98" s="37"/>
      <c r="C98" s="35" t="s">
        <v>62</v>
      </c>
      <c r="D98" s="36" t="s">
        <v>50</v>
      </c>
      <c r="E98" s="53">
        <v>400</v>
      </c>
      <c r="F98" s="49">
        <v>0.12</v>
      </c>
      <c r="G98" s="64">
        <f t="shared" si="4"/>
        <v>48</v>
      </c>
      <c r="H98" s="14"/>
    </row>
    <row r="99" spans="1:11" x14ac:dyDescent="0.25">
      <c r="A99" s="121"/>
      <c r="B99" s="39"/>
      <c r="C99" s="72" t="s">
        <v>70</v>
      </c>
      <c r="D99" s="36"/>
      <c r="E99" s="50"/>
      <c r="F99" s="51"/>
      <c r="G99" s="64">
        <f>G98*1.3</f>
        <v>62.400000000000006</v>
      </c>
      <c r="H99" s="1"/>
    </row>
    <row r="100" spans="1:11" x14ac:dyDescent="0.25">
      <c r="A100" s="121"/>
      <c r="B100" s="195" t="s">
        <v>64</v>
      </c>
      <c r="C100" s="214"/>
      <c r="D100" s="36"/>
      <c r="E100" s="51"/>
      <c r="F100" s="54" t="s">
        <v>8</v>
      </c>
      <c r="G100" s="66">
        <f>SUM(G87:G99)-G89-G98</f>
        <v>811.02500000000009</v>
      </c>
      <c r="H100" s="1"/>
    </row>
    <row r="101" spans="1:11" x14ac:dyDescent="0.25">
      <c r="A101" s="139"/>
      <c r="B101" s="195" t="s">
        <v>65</v>
      </c>
      <c r="C101" s="211"/>
      <c r="D101" s="20" t="s">
        <v>12</v>
      </c>
      <c r="E101" s="32" t="s">
        <v>47</v>
      </c>
      <c r="F101" s="20" t="s">
        <v>13</v>
      </c>
      <c r="G101" s="57" t="s">
        <v>14</v>
      </c>
      <c r="H101" s="1"/>
    </row>
    <row r="102" spans="1:11" x14ac:dyDescent="0.25">
      <c r="A102" s="119" t="s">
        <v>136</v>
      </c>
      <c r="B102" s="31"/>
      <c r="C102" s="35" t="s">
        <v>145</v>
      </c>
      <c r="D102" s="33">
        <v>1</v>
      </c>
      <c r="E102" s="166">
        <v>600</v>
      </c>
      <c r="F102" s="49">
        <v>1</v>
      </c>
      <c r="G102" s="67">
        <f>E102*F102</f>
        <v>600</v>
      </c>
      <c r="H102" s="1"/>
      <c r="I102" s="1"/>
      <c r="J102" s="1"/>
      <c r="K102" s="1"/>
    </row>
    <row r="103" spans="1:11" ht="15.75" thickBot="1" x14ac:dyDescent="0.3">
      <c r="A103" s="142"/>
      <c r="B103" s="209" t="s">
        <v>68</v>
      </c>
      <c r="C103" s="210"/>
      <c r="D103" s="68"/>
      <c r="E103" s="69"/>
      <c r="F103" s="70"/>
      <c r="G103" s="71">
        <f>ROUND(G80+G85+G100+G102,2)</f>
        <v>3356.28</v>
      </c>
      <c r="H103" s="1"/>
      <c r="I103" s="1"/>
      <c r="J103" s="1"/>
      <c r="K103" s="1"/>
    </row>
    <row r="104" spans="1:11" x14ac:dyDescent="0.25">
      <c r="C104" s="3"/>
      <c r="D104" s="3"/>
      <c r="E104" s="4"/>
      <c r="F104" s="5"/>
      <c r="G104" s="6"/>
      <c r="H104" s="1"/>
      <c r="I104" s="1"/>
      <c r="J104" s="1"/>
      <c r="K104" s="1"/>
    </row>
    <row r="105" spans="1:11" x14ac:dyDescent="0.25">
      <c r="C105" s="1"/>
      <c r="D105" s="1"/>
      <c r="E105" s="1"/>
      <c r="F105" s="1"/>
      <c r="G105" s="1"/>
      <c r="H105" s="1"/>
    </row>
    <row r="106" spans="1:11" ht="18" customHeight="1" thickBot="1" x14ac:dyDescent="0.3">
      <c r="C106" s="10"/>
      <c r="D106" s="10"/>
      <c r="E106" s="11"/>
      <c r="F106" s="11"/>
      <c r="G106" s="11"/>
      <c r="H106" s="1"/>
    </row>
    <row r="107" spans="1:11" ht="18" customHeight="1" x14ac:dyDescent="0.25">
      <c r="A107" s="158" t="s">
        <v>135</v>
      </c>
      <c r="B107" s="159"/>
      <c r="C107" s="154" t="s">
        <v>2</v>
      </c>
      <c r="D107" s="155" t="s">
        <v>12</v>
      </c>
      <c r="E107" s="7" t="s">
        <v>140</v>
      </c>
      <c r="F107" s="7" t="s">
        <v>3</v>
      </c>
      <c r="G107" s="7" t="s">
        <v>1</v>
      </c>
      <c r="H107" s="12" t="s">
        <v>0</v>
      </c>
    </row>
    <row r="108" spans="1:11" x14ac:dyDescent="0.25">
      <c r="A108" s="120" t="s">
        <v>167</v>
      </c>
      <c r="B108" s="34"/>
      <c r="C108" s="141" t="s">
        <v>4</v>
      </c>
      <c r="D108" s="161" t="s">
        <v>9</v>
      </c>
      <c r="E108" s="162">
        <f>E112*F112+E113*F113+E114*F114</f>
        <v>234</v>
      </c>
      <c r="F108" s="165">
        <v>9</v>
      </c>
      <c r="G108" s="163">
        <v>3</v>
      </c>
      <c r="H108" s="164">
        <f t="shared" ref="H108:H119" si="5">E108*F108*G108</f>
        <v>6318</v>
      </c>
      <c r="I108" s="13"/>
    </row>
    <row r="109" spans="1:11" x14ac:dyDescent="0.25">
      <c r="A109" s="120"/>
      <c r="B109" s="34"/>
      <c r="C109" s="141" t="s">
        <v>148</v>
      </c>
      <c r="D109" s="161" t="s">
        <v>9</v>
      </c>
      <c r="E109" s="162">
        <v>92</v>
      </c>
      <c r="F109" s="165">
        <v>4</v>
      </c>
      <c r="G109" s="163"/>
      <c r="H109" s="164">
        <f>(F109*E109)*15</f>
        <v>5520</v>
      </c>
      <c r="I109" s="13"/>
    </row>
    <row r="110" spans="1:11" x14ac:dyDescent="0.25">
      <c r="A110" s="120"/>
      <c r="B110" s="34"/>
      <c r="C110" s="141" t="s">
        <v>147</v>
      </c>
      <c r="D110" s="161" t="s">
        <v>95</v>
      </c>
      <c r="E110" s="162">
        <v>21</v>
      </c>
      <c r="F110" s="165">
        <v>150</v>
      </c>
      <c r="G110" s="163"/>
      <c r="H110" s="164">
        <f>E110*F110</f>
        <v>3150</v>
      </c>
      <c r="I110" s="13"/>
    </row>
    <row r="111" spans="1:11" x14ac:dyDescent="0.25">
      <c r="A111" s="120"/>
      <c r="B111" s="34"/>
      <c r="C111" s="141"/>
      <c r="D111" s="161"/>
      <c r="E111" s="162"/>
      <c r="F111" s="165"/>
      <c r="G111" s="163"/>
      <c r="H111" s="164"/>
      <c r="I111" s="13"/>
    </row>
    <row r="112" spans="1:11" x14ac:dyDescent="0.25">
      <c r="A112" s="120" t="s">
        <v>168</v>
      </c>
      <c r="B112" s="30" t="s">
        <v>32</v>
      </c>
      <c r="C112" s="141" t="s">
        <v>137</v>
      </c>
      <c r="D112" s="161" t="s">
        <v>139</v>
      </c>
      <c r="E112" s="162">
        <v>250</v>
      </c>
      <c r="F112" s="162">
        <v>0.5</v>
      </c>
      <c r="G112" s="163"/>
      <c r="H112" s="164"/>
      <c r="I112" s="13"/>
    </row>
    <row r="113" spans="1:10" x14ac:dyDescent="0.25">
      <c r="A113" s="120" t="s">
        <v>169</v>
      </c>
      <c r="B113" s="30" t="s">
        <v>35</v>
      </c>
      <c r="C113" s="141" t="s">
        <v>137</v>
      </c>
      <c r="D113" s="161" t="s">
        <v>139</v>
      </c>
      <c r="E113" s="162">
        <v>200</v>
      </c>
      <c r="F113" s="162">
        <v>0.5</v>
      </c>
      <c r="G113" s="163"/>
      <c r="H113" s="164"/>
      <c r="I113" s="13"/>
    </row>
    <row r="114" spans="1:10" ht="48.75" x14ac:dyDescent="0.25">
      <c r="A114" s="120" t="s">
        <v>170</v>
      </c>
      <c r="B114" s="153" t="s">
        <v>30</v>
      </c>
      <c r="C114" s="141" t="s">
        <v>138</v>
      </c>
      <c r="D114" s="161" t="s">
        <v>9</v>
      </c>
      <c r="E114" s="162">
        <v>9</v>
      </c>
      <c r="F114" s="162">
        <v>1</v>
      </c>
      <c r="G114" s="163"/>
      <c r="H114" s="164"/>
      <c r="I114" s="13"/>
    </row>
    <row r="115" spans="1:10" x14ac:dyDescent="0.25">
      <c r="A115" s="120" t="s">
        <v>171</v>
      </c>
      <c r="B115" s="34"/>
      <c r="C115" s="160" t="s">
        <v>5</v>
      </c>
      <c r="D115" s="161" t="s">
        <v>9</v>
      </c>
      <c r="E115" s="162">
        <f>E116*F116+E117*F117+E118*F118</f>
        <v>99</v>
      </c>
      <c r="F115" s="162">
        <v>13</v>
      </c>
      <c r="G115" s="163">
        <v>3</v>
      </c>
      <c r="H115" s="164">
        <f t="shared" si="5"/>
        <v>3861</v>
      </c>
      <c r="I115" s="13"/>
      <c r="J115" s="143"/>
    </row>
    <row r="116" spans="1:10" x14ac:dyDescent="0.25">
      <c r="A116" s="120" t="s">
        <v>172</v>
      </c>
      <c r="B116" s="30" t="s">
        <v>32</v>
      </c>
      <c r="C116" s="141" t="s">
        <v>142</v>
      </c>
      <c r="D116" s="161" t="s">
        <v>139</v>
      </c>
      <c r="E116" s="162">
        <v>250</v>
      </c>
      <c r="F116" s="162">
        <v>0.2</v>
      </c>
      <c r="G116" s="163"/>
      <c r="H116" s="164"/>
      <c r="I116" s="13"/>
    </row>
    <row r="117" spans="1:10" x14ac:dyDescent="0.25">
      <c r="A117" s="120" t="s">
        <v>173</v>
      </c>
      <c r="B117" s="30" t="s">
        <v>35</v>
      </c>
      <c r="C117" s="141" t="s">
        <v>142</v>
      </c>
      <c r="D117" s="161" t="s">
        <v>139</v>
      </c>
      <c r="E117" s="162">
        <v>200</v>
      </c>
      <c r="F117" s="162">
        <v>0.2</v>
      </c>
      <c r="G117" s="163"/>
      <c r="H117" s="164"/>
      <c r="I117" s="13"/>
    </row>
    <row r="118" spans="1:10" ht="36.75" x14ac:dyDescent="0.25">
      <c r="A118" s="120" t="s">
        <v>174</v>
      </c>
      <c r="B118" s="153" t="s">
        <v>30</v>
      </c>
      <c r="C118" s="141" t="s">
        <v>141</v>
      </c>
      <c r="D118" s="161" t="s">
        <v>9</v>
      </c>
      <c r="E118" s="162">
        <v>9</v>
      </c>
      <c r="F118" s="162">
        <v>1</v>
      </c>
      <c r="G118" s="163"/>
      <c r="H118" s="164"/>
      <c r="I118" s="13"/>
    </row>
    <row r="119" spans="1:10" x14ac:dyDescent="0.25">
      <c r="A119" s="120" t="s">
        <v>175</v>
      </c>
      <c r="B119" s="34"/>
      <c r="C119" s="160" t="s">
        <v>6</v>
      </c>
      <c r="D119" s="161" t="s">
        <v>9</v>
      </c>
      <c r="E119" s="162">
        <f>E120*F120+E121*F121+E122*F122</f>
        <v>92</v>
      </c>
      <c r="F119" s="162">
        <v>0</v>
      </c>
      <c r="G119" s="163">
        <v>3</v>
      </c>
      <c r="H119" s="164">
        <f t="shared" si="5"/>
        <v>0</v>
      </c>
      <c r="I119" s="13"/>
    </row>
    <row r="120" spans="1:10" x14ac:dyDescent="0.25">
      <c r="A120" s="120" t="s">
        <v>176</v>
      </c>
      <c r="B120" s="30" t="s">
        <v>32</v>
      </c>
      <c r="C120" s="141" t="s">
        <v>143</v>
      </c>
      <c r="D120" s="161" t="s">
        <v>139</v>
      </c>
      <c r="E120" s="162">
        <v>250</v>
      </c>
      <c r="F120" s="162">
        <v>0.15</v>
      </c>
      <c r="G120" s="163"/>
      <c r="H120" s="164"/>
      <c r="I120" s="13"/>
    </row>
    <row r="121" spans="1:10" x14ac:dyDescent="0.25">
      <c r="A121" s="120" t="s">
        <v>177</v>
      </c>
      <c r="B121" s="30" t="s">
        <v>35</v>
      </c>
      <c r="C121" s="141" t="s">
        <v>143</v>
      </c>
      <c r="D121" s="161" t="s">
        <v>139</v>
      </c>
      <c r="E121" s="162">
        <v>200</v>
      </c>
      <c r="F121" s="162">
        <v>0.15</v>
      </c>
      <c r="G121" s="163"/>
      <c r="H121" s="164"/>
      <c r="I121" s="13"/>
    </row>
    <row r="122" spans="1:10" ht="37.5" thickBot="1" x14ac:dyDescent="0.3">
      <c r="A122" s="120" t="s">
        <v>178</v>
      </c>
      <c r="B122" s="153" t="s">
        <v>30</v>
      </c>
      <c r="C122" s="141" t="s">
        <v>141</v>
      </c>
      <c r="D122" s="161" t="s">
        <v>9</v>
      </c>
      <c r="E122" s="162">
        <v>24.5</v>
      </c>
      <c r="F122" s="162">
        <v>1</v>
      </c>
      <c r="G122" s="163"/>
      <c r="H122" s="164"/>
      <c r="I122" s="13"/>
    </row>
    <row r="123" spans="1:10" ht="15.75" thickBot="1" x14ac:dyDescent="0.3">
      <c r="A123" s="156"/>
      <c r="B123" s="152"/>
      <c r="C123" s="157" t="s">
        <v>7</v>
      </c>
      <c r="D123" s="157"/>
      <c r="E123" s="8"/>
      <c r="F123" s="8"/>
      <c r="G123" s="8"/>
      <c r="H123" s="9">
        <f>SUM(H108:H119)</f>
        <v>18849</v>
      </c>
    </row>
    <row r="124" spans="1:10" x14ac:dyDescent="0.25">
      <c r="C124" s="1"/>
      <c r="D124" s="1"/>
      <c r="E124" s="1"/>
      <c r="F124" s="1"/>
      <c r="G124" s="1"/>
      <c r="H124" s="1"/>
    </row>
    <row r="125" spans="1:10" x14ac:dyDescent="0.25">
      <c r="C125" s="1"/>
      <c r="D125" s="1"/>
      <c r="E125" s="1"/>
      <c r="F125" s="1"/>
      <c r="G125" s="1"/>
      <c r="H125" s="1"/>
    </row>
    <row r="126" spans="1:10" x14ac:dyDescent="0.25">
      <c r="C126" s="1"/>
      <c r="D126" s="1"/>
      <c r="E126" s="1"/>
      <c r="F126" s="1"/>
      <c r="G126" s="1"/>
      <c r="H126" s="1"/>
    </row>
    <row r="127" spans="1:10" x14ac:dyDescent="0.25">
      <c r="C127" s="1"/>
      <c r="D127" s="1"/>
      <c r="E127" s="1"/>
      <c r="F127" s="1"/>
      <c r="G127" s="1"/>
      <c r="H127" s="1"/>
    </row>
    <row r="128" spans="1:10" x14ac:dyDescent="0.25">
      <c r="C128" s="15" t="s">
        <v>10</v>
      </c>
      <c r="D128" s="15"/>
      <c r="E128" s="15"/>
      <c r="F128" s="15"/>
      <c r="G128" s="15"/>
      <c r="H128" s="16">
        <f>G5+G38+G68++H123</f>
        <v>48353.84</v>
      </c>
      <c r="I128" s="144"/>
    </row>
    <row r="129" spans="3:8" x14ac:dyDescent="0.25">
      <c r="C129" s="1" t="s">
        <v>11</v>
      </c>
      <c r="D129" s="1"/>
      <c r="E129" s="1"/>
      <c r="F129" s="1"/>
      <c r="G129" s="1"/>
      <c r="H129" s="17">
        <f>ROUND(H128*0.21,2)</f>
        <v>10154.31</v>
      </c>
    </row>
    <row r="130" spans="3:8" x14ac:dyDescent="0.25">
      <c r="C130" s="18"/>
      <c r="D130" s="18"/>
      <c r="E130" s="1"/>
      <c r="F130" s="1"/>
      <c r="G130" s="1"/>
      <c r="H130" s="17">
        <f>H128+H129</f>
        <v>58508.149999999994</v>
      </c>
    </row>
    <row r="131" spans="3:8" x14ac:dyDescent="0.25">
      <c r="C131" s="1"/>
      <c r="D131" s="1"/>
      <c r="E131" s="1"/>
      <c r="F131" s="1"/>
      <c r="G131" s="1"/>
      <c r="H131" s="1"/>
    </row>
    <row r="132" spans="3:8" x14ac:dyDescent="0.25">
      <c r="C132" s="1"/>
      <c r="D132" s="1"/>
      <c r="E132" s="1"/>
      <c r="F132" s="1"/>
      <c r="G132" s="1"/>
      <c r="H132" s="1"/>
    </row>
    <row r="134" spans="3:8" x14ac:dyDescent="0.25">
      <c r="C134" s="19"/>
      <c r="D134" s="19"/>
    </row>
    <row r="135" spans="3:8" x14ac:dyDescent="0.25">
      <c r="C135" s="19"/>
      <c r="D135" s="19"/>
    </row>
    <row r="136" spans="3:8" x14ac:dyDescent="0.25">
      <c r="C136" s="19"/>
      <c r="D136" s="19"/>
    </row>
  </sheetData>
  <mergeCells count="21">
    <mergeCell ref="B103:C103"/>
    <mergeCell ref="B69:C69"/>
    <mergeCell ref="B101:C101"/>
    <mergeCell ref="B80:C80"/>
    <mergeCell ref="B85:C85"/>
    <mergeCell ref="B86:C86"/>
    <mergeCell ref="B100:C100"/>
    <mergeCell ref="B20:C20"/>
    <mergeCell ref="B38:C38"/>
    <mergeCell ref="A2:G2"/>
    <mergeCell ref="B6:C6"/>
    <mergeCell ref="B13:C13"/>
    <mergeCell ref="B14:C14"/>
    <mergeCell ref="B26:C26"/>
    <mergeCell ref="B5:C5"/>
    <mergeCell ref="B52:C52"/>
    <mergeCell ref="B68:C68"/>
    <mergeCell ref="B58:C58"/>
    <mergeCell ref="B39:C39"/>
    <mergeCell ref="B45:C45"/>
    <mergeCell ref="B46:C46"/>
  </mergeCells>
  <phoneticPr fontId="21" type="noConversion"/>
  <pageMargins left="0.7" right="0.7" top="0.78740157499999996" bottom="0.78740157499999996" header="0.3" footer="0.3"/>
  <pageSetup paperSize="9"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Rozpočet</vt:lpstr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...</cp:lastModifiedBy>
  <cp:lastPrinted>2019-09-25T09:52:58Z</cp:lastPrinted>
  <dcterms:created xsi:type="dcterms:W3CDTF">2019-09-23T11:21:46Z</dcterms:created>
  <dcterms:modified xsi:type="dcterms:W3CDTF">2020-08-24T10:28:57Z</dcterms:modified>
</cp:coreProperties>
</file>